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рифы на услуги" sheetId="2" r:id="rId1"/>
    <sheet name="Лист1" sheetId="1" r:id="rId2"/>
  </sheets>
  <externalReferences>
    <externalReference r:id="rId3"/>
  </externalReferences>
  <definedNames>
    <definedName name="_xlnm.Print_Area" localSheetId="0">'Тарифы на услуги'!$A$1:$AA$170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3" i="2" l="1"/>
  <c r="V163" i="2" s="1"/>
  <c r="T162" i="2"/>
  <c r="V162" i="2" s="1"/>
  <c r="T161" i="2"/>
  <c r="V161" i="2" s="1"/>
  <c r="T160" i="2"/>
  <c r="V160" i="2" s="1"/>
  <c r="V164" i="2" s="1"/>
  <c r="Q160" i="2"/>
  <c r="T155" i="2"/>
  <c r="V155" i="2" s="1"/>
  <c r="T154" i="2"/>
  <c r="V154" i="2" s="1"/>
  <c r="T153" i="2"/>
  <c r="V153" i="2" s="1"/>
  <c r="T152" i="2"/>
  <c r="V152" i="2" s="1"/>
  <c r="Q152" i="2"/>
  <c r="T145" i="2"/>
  <c r="V145" i="2" s="1"/>
  <c r="T144" i="2"/>
  <c r="V144" i="2" s="1"/>
  <c r="T143" i="2"/>
  <c r="V143" i="2" s="1"/>
  <c r="T142" i="2"/>
  <c r="V142" i="2" s="1"/>
  <c r="Q142" i="2"/>
  <c r="T137" i="2"/>
  <c r="V137" i="2" s="1"/>
  <c r="T136" i="2"/>
  <c r="V136" i="2" s="1"/>
  <c r="T135" i="2"/>
  <c r="V135" i="2" s="1"/>
  <c r="T134" i="2"/>
  <c r="V134" i="2" s="1"/>
  <c r="Q134" i="2"/>
  <c r="F104" i="2"/>
  <c r="H104" i="2" s="1"/>
  <c r="H106" i="2" s="1"/>
  <c r="F103" i="2"/>
  <c r="H103" i="2" s="1"/>
  <c r="H105" i="2" s="1"/>
  <c r="C80" i="2"/>
  <c r="R79" i="2"/>
  <c r="I78" i="2"/>
  <c r="I77" i="2"/>
  <c r="H76" i="2"/>
  <c r="H75" i="2"/>
  <c r="H74" i="2"/>
  <c r="H73" i="2"/>
  <c r="H72" i="2"/>
  <c r="H71" i="2"/>
  <c r="H70" i="2"/>
  <c r="H69" i="2"/>
  <c r="H68" i="2"/>
  <c r="H67" i="2"/>
  <c r="H66" i="2"/>
  <c r="I65" i="2"/>
  <c r="I63" i="2"/>
  <c r="E62" i="2"/>
  <c r="E61" i="2"/>
  <c r="R60" i="2"/>
  <c r="Q60" i="2"/>
  <c r="L60" i="2"/>
  <c r="E60" i="2"/>
  <c r="H59" i="2"/>
  <c r="I59" i="2" s="1"/>
  <c r="I58" i="2"/>
  <c r="H58" i="2"/>
  <c r="H57" i="2"/>
  <c r="I57" i="2" s="1"/>
  <c r="E54" i="2"/>
  <c r="I53" i="2"/>
  <c r="I52" i="2"/>
  <c r="I51" i="2"/>
  <c r="I49" i="2"/>
  <c r="I48" i="2"/>
  <c r="E47" i="2"/>
  <c r="G46" i="2"/>
  <c r="E46" i="2"/>
  <c r="E45" i="2"/>
  <c r="Q44" i="2"/>
  <c r="G44" i="2"/>
  <c r="E44" i="2"/>
  <c r="G43" i="2"/>
  <c r="E43" i="2"/>
  <c r="N42" i="2"/>
  <c r="G42" i="2"/>
  <c r="E42" i="2"/>
  <c r="N41" i="2"/>
  <c r="N43" i="2" s="1"/>
  <c r="G41" i="2"/>
  <c r="E41" i="2"/>
  <c r="O40" i="2"/>
  <c r="G40" i="2"/>
  <c r="S54" i="2" s="1"/>
  <c r="E40" i="2"/>
  <c r="S50" i="2" s="1"/>
  <c r="S55" i="2" s="1"/>
  <c r="G39" i="2"/>
  <c r="E39" i="2"/>
  <c r="M39" i="2" s="1"/>
  <c r="G38" i="2"/>
  <c r="E38" i="2"/>
  <c r="G37" i="2"/>
  <c r="E37" i="2"/>
  <c r="E36" i="2"/>
  <c r="S35" i="2"/>
  <c r="U35" i="2" s="1"/>
  <c r="E35" i="2"/>
  <c r="M33" i="2"/>
  <c r="L33" i="2"/>
  <c r="L38" i="2" s="1"/>
  <c r="G33" i="2"/>
  <c r="E33" i="2"/>
  <c r="N26" i="2" s="1"/>
  <c r="L32" i="2"/>
  <c r="M32" i="2" s="1"/>
  <c r="N32" i="2" s="1"/>
  <c r="G32" i="2"/>
  <c r="E32" i="2"/>
  <c r="L19" i="2" s="1"/>
  <c r="L27" i="2" s="1"/>
  <c r="I31" i="2"/>
  <c r="I30" i="2"/>
  <c r="G29" i="2"/>
  <c r="E29" i="2"/>
  <c r="L26" i="2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E19" i="2"/>
  <c r="E18" i="2"/>
  <c r="H14" i="2"/>
  <c r="I14" i="2" s="1"/>
  <c r="H13" i="2"/>
  <c r="I13" i="2" s="1"/>
  <c r="K12" i="2"/>
  <c r="V5" i="2"/>
  <c r="S30" i="2" s="1"/>
  <c r="S5" i="2"/>
  <c r="M5" i="2" s="1"/>
  <c r="V4" i="2"/>
  <c r="W4" i="2" s="1"/>
  <c r="S4" i="2"/>
  <c r="T4" i="2" s="1"/>
  <c r="M4" i="2"/>
  <c r="V3" i="2"/>
  <c r="W3" i="2" s="1"/>
  <c r="S3" i="2"/>
  <c r="M3" i="2" s="1"/>
  <c r="V2" i="2"/>
  <c r="W2" i="2" s="1"/>
  <c r="S2" i="2"/>
  <c r="M2" i="2" s="1"/>
  <c r="N2" i="2"/>
  <c r="U30" i="2" l="1"/>
  <c r="T30" i="2"/>
  <c r="V30" i="2" s="1"/>
  <c r="O4" i="2"/>
  <c r="S34" i="2"/>
  <c r="S29" i="2"/>
  <c r="V146" i="2"/>
  <c r="O3" i="2"/>
  <c r="N44" i="2"/>
  <c r="T3" i="2"/>
  <c r="W5" i="2"/>
  <c r="W6" i="2" s="1"/>
  <c r="V138" i="2"/>
  <c r="J103" i="2"/>
  <c r="J105" i="2" s="1"/>
  <c r="K105" i="2" s="1"/>
  <c r="K106" i="2"/>
  <c r="V156" i="2"/>
  <c r="M6" i="2"/>
  <c r="M7" i="2" s="1"/>
  <c r="O5" i="2"/>
  <c r="M35" i="2"/>
  <c r="O36" i="2"/>
  <c r="L40" i="2"/>
  <c r="T5" i="2"/>
  <c r="T35" i="2"/>
  <c r="V35" i="2" s="1"/>
  <c r="L41" i="2"/>
  <c r="L42" i="2" s="1"/>
  <c r="J104" i="2"/>
  <c r="J106" i="2" s="1"/>
  <c r="O2" i="2"/>
  <c r="N33" i="2"/>
  <c r="O32" i="2" s="1"/>
  <c r="N37" i="2"/>
  <c r="L29" i="2"/>
  <c r="O33" i="2"/>
  <c r="O39" i="2"/>
  <c r="T2" i="2"/>
  <c r="N29" i="2"/>
  <c r="L34" i="2"/>
  <c r="M34" i="2"/>
  <c r="L35" i="2"/>
  <c r="L36" i="2"/>
  <c r="Y6" i="2" l="1"/>
  <c r="Z6" i="2" s="1"/>
  <c r="X6" i="2"/>
  <c r="U29" i="2"/>
  <c r="T29" i="2"/>
  <c r="V29" i="2" s="1"/>
  <c r="U34" i="2"/>
  <c r="T34" i="2"/>
  <c r="V34" i="2" s="1"/>
  <c r="N34" i="2"/>
  <c r="O6" i="2"/>
  <c r="O7" i="2" s="1"/>
  <c r="T6" i="2"/>
  <c r="U6" i="2" s="1"/>
  <c r="U12" i="2" s="1"/>
  <c r="V12" i="2" s="1"/>
  <c r="K107" i="2"/>
  <c r="U7" i="2"/>
  <c r="U9" i="2" s="1"/>
  <c r="S60" i="2" l="1"/>
</calcChain>
</file>

<file path=xl/sharedStrings.xml><?xml version="1.0" encoding="utf-8"?>
<sst xmlns="http://schemas.openxmlformats.org/spreadsheetml/2006/main" count="204" uniqueCount="127">
  <si>
    <t>Утверждаю:</t>
  </si>
  <si>
    <t>Ивацевичи</t>
  </si>
  <si>
    <t>с-с</t>
  </si>
  <si>
    <t>До Пинска</t>
  </si>
  <si>
    <t>Щучин</t>
  </si>
  <si>
    <t>С/С</t>
  </si>
  <si>
    <t>цена</t>
  </si>
  <si>
    <t>МАЗ</t>
  </si>
  <si>
    <t>Директор Кобринского опытныго лесхоза</t>
  </si>
  <si>
    <t>км</t>
  </si>
  <si>
    <t>(Утверждены приказом № 252  от 24.04.2025 г.)</t>
  </si>
  <si>
    <t>м3</t>
  </si>
  <si>
    <t>Н.А. Полуянов</t>
  </si>
  <si>
    <t>01.05.2025 г.</t>
  </si>
  <si>
    <t>ч.</t>
  </si>
  <si>
    <t>без НДС</t>
  </si>
  <si>
    <t>с НДС</t>
  </si>
  <si>
    <t xml:space="preserve">     ПРЕЙСКУРАНТ № 4</t>
  </si>
  <si>
    <r>
      <t xml:space="preserve">          </t>
    </r>
    <r>
      <rPr>
        <b/>
        <sz val="16"/>
        <rFont val="Arial Cyr"/>
        <family val="2"/>
        <charset val="204"/>
      </rPr>
      <t>Тарифы на услуги,</t>
    </r>
  </si>
  <si>
    <t>прибыль на 1 м3</t>
  </si>
  <si>
    <t xml:space="preserve">             оказываемые Кобринским опытным лесхозом.</t>
  </si>
  <si>
    <t>рент.</t>
  </si>
  <si>
    <t>Наименование тарифа</t>
  </si>
  <si>
    <t>За 1 час</t>
  </si>
  <si>
    <t>За 1 км</t>
  </si>
  <si>
    <t>За 1 м3</t>
  </si>
  <si>
    <t>За 1 п.м.</t>
  </si>
  <si>
    <t xml:space="preserve">Острожка </t>
  </si>
  <si>
    <t>Распиловка в 2 прохода</t>
  </si>
  <si>
    <t>*</t>
  </si>
  <si>
    <t xml:space="preserve">  в 1 проход </t>
  </si>
  <si>
    <t>по состоянию на  31.07.2017 г.</t>
  </si>
  <si>
    <t>МТЗ - 80,82;ЮМЗ-6Л, 892.2 (без погрузчика)</t>
  </si>
  <si>
    <t xml:space="preserve">Расчёт  ориентировочной ст-ти погрузки вагонов  для Полесьелесинвест: </t>
  </si>
  <si>
    <t>Без топлива</t>
  </si>
  <si>
    <t>Урал лесовоз:</t>
  </si>
  <si>
    <t>загрузка вагона, м3</t>
  </si>
  <si>
    <t>на 1 м. куб.</t>
  </si>
  <si>
    <t>Ст-ть за вагон без НДС</t>
  </si>
  <si>
    <t>Ст-ть за вагон с НДС</t>
  </si>
  <si>
    <t>Наименов. прод.-ии</t>
  </si>
  <si>
    <t>время погр., ч по норме лесхоза</t>
  </si>
  <si>
    <t>МАЗ- 630308226</t>
  </si>
  <si>
    <t>Пилов.</t>
  </si>
  <si>
    <t>погрузка</t>
  </si>
  <si>
    <t>Балансы</t>
  </si>
  <si>
    <t>разгрузка</t>
  </si>
  <si>
    <t>МАЗ- 5551(самосвал)</t>
  </si>
  <si>
    <r>
      <t>VOLVO FH 440, МАЗ МАН (с полуприцепом специальным APS 55 443B</t>
    </r>
    <r>
      <rPr>
        <b/>
        <sz val="10"/>
        <rFont val="Arial Cyr"/>
        <charset val="204"/>
      </rPr>
      <t>(Платформа)</t>
    </r>
  </si>
  <si>
    <t>с НДс со скидкой</t>
  </si>
  <si>
    <t>Погрузчик фронтальный одноковшовый  ВМЕ 1565</t>
  </si>
  <si>
    <t>Погрузчик фронтальный одноковшовый  АМКОДОР 342С4</t>
  </si>
  <si>
    <t>ГАЗ-52(бензовоз)</t>
  </si>
  <si>
    <t>ГАЗ-66 (пожарная)</t>
  </si>
  <si>
    <t>ГАЗ-53 (бортовая)</t>
  </si>
  <si>
    <t>Экономист</t>
  </si>
  <si>
    <t>Сергеева О.Л.</t>
  </si>
  <si>
    <t>УАЗ -3163,3909</t>
  </si>
  <si>
    <t>ВАЗ-21310(Нива),2109,2121</t>
  </si>
  <si>
    <t>Фольксваген Б6,Б5</t>
  </si>
  <si>
    <t xml:space="preserve"> УАЗ- грузовой</t>
  </si>
  <si>
    <t>УРАЛ бортовой</t>
  </si>
  <si>
    <t>Урал 375 АЦ(пожарная)</t>
  </si>
  <si>
    <t xml:space="preserve"> </t>
  </si>
  <si>
    <t>за работу насоса</t>
  </si>
  <si>
    <t>Автовышка  А Г П-18</t>
  </si>
  <si>
    <t>без топлива</t>
  </si>
  <si>
    <t>Ручная погрузка древесины</t>
  </si>
  <si>
    <t>Сушка древесины, п/м</t>
  </si>
  <si>
    <t>УАЗ охотников</t>
  </si>
  <si>
    <t>Услуги по окорке  лес-лов</t>
  </si>
  <si>
    <t>Услуги по оцилиндровке  лес-лов из сырья Заказчика</t>
  </si>
  <si>
    <t>Услуги по оцилиндровке  лес-лов(с выборкой паза и зарезкой чаш) из сырья Заказчика</t>
  </si>
  <si>
    <t>Услуги  ФОРВАРДЕРА (МЛПТ-354, 344,Амкадор-2661 и др.)</t>
  </si>
  <si>
    <t>Услуги по раскряжёвке древесины</t>
  </si>
  <si>
    <t>бензопилой</t>
  </si>
  <si>
    <t>длиной 0,3 м</t>
  </si>
  <si>
    <t>длиной  1 м</t>
  </si>
  <si>
    <t>длиной свыше 1 м ( до 2 м)</t>
  </si>
  <si>
    <t>Услуги  МПТ-461,1, МТЗ 82.1 (с гидроманипулятором)</t>
  </si>
  <si>
    <t>со скидкой</t>
  </si>
  <si>
    <t>Услуги трактора  МТЗ с плугом</t>
  </si>
  <si>
    <t>Услуги трактора  МТЗ -1221 с фрез.(с мульчером"Seppim")</t>
  </si>
  <si>
    <t>Трелевка</t>
  </si>
  <si>
    <t xml:space="preserve">Услуга по отводу насаждений </t>
  </si>
  <si>
    <t>под рубки, за 1 га</t>
  </si>
  <si>
    <t>Услуги по заготовке древесины хвойных и мягколиственных пород толщиной</t>
  </si>
  <si>
    <t>26 и более</t>
  </si>
  <si>
    <t>14-24 мм</t>
  </si>
  <si>
    <t>10-13 мм</t>
  </si>
  <si>
    <t>Услуги по заготовке древесины твердолиственных  пород толщиной</t>
  </si>
  <si>
    <t xml:space="preserve">Услуги по заготовке дровяной древесины </t>
  </si>
  <si>
    <t>хвойных и лиственных пород</t>
  </si>
  <si>
    <t>твердолиственных пород</t>
  </si>
  <si>
    <t>Экскурсионные услуги (посещение вальера с оленями и территории Петровичского лесничества) за 1 чел.</t>
  </si>
  <si>
    <t>Тариф по хранению продукции, м.куб /сут.</t>
  </si>
  <si>
    <t>Ставка НДС -  20%</t>
  </si>
  <si>
    <t xml:space="preserve">Цены вводятся с </t>
  </si>
  <si>
    <t>Отменить цены, введённые  17.05.2024 г.</t>
  </si>
  <si>
    <t>НДС</t>
  </si>
  <si>
    <t>Экономист                               ____________________</t>
  </si>
  <si>
    <t>О.Л. Сергеева</t>
  </si>
  <si>
    <t>за 1час</t>
  </si>
  <si>
    <t>цена на Пассат</t>
  </si>
  <si>
    <t>за 1 км</t>
  </si>
  <si>
    <t>за  часы</t>
  </si>
  <si>
    <t>за  км</t>
  </si>
  <si>
    <t>Стимулирование машинистов лесозаготовительной машины</t>
  </si>
  <si>
    <t>Вимек Т6</t>
  </si>
  <si>
    <t>градация 600-700 м3</t>
  </si>
  <si>
    <t>Объём в мес.по норме</t>
  </si>
  <si>
    <t>расц.</t>
  </si>
  <si>
    <t>ЗП в сущ.стимулир.</t>
  </si>
  <si>
    <t>сортим.</t>
  </si>
  <si>
    <t>Уд.вес</t>
  </si>
  <si>
    <t>Объём</t>
  </si>
  <si>
    <t>Расценка</t>
  </si>
  <si>
    <t>сумма ЗП</t>
  </si>
  <si>
    <t>дрова</t>
  </si>
  <si>
    <t>кол</t>
  </si>
  <si>
    <t>балансы</t>
  </si>
  <si>
    <t>лесомат.</t>
  </si>
  <si>
    <t>ЗП в новом.стимулир.</t>
  </si>
  <si>
    <t>градация 700 м3 и более</t>
  </si>
  <si>
    <t>Вимек Т3</t>
  </si>
  <si>
    <t>градация 450-600 м3</t>
  </si>
  <si>
    <t>градация 600 м3 и более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</si>
</sst>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B_r_-;\-* #,##0.00\ _B_r_-;_-* &quot;-&quot;??\ _B_r_-;_-@_-"/>
    <numFmt numFmtId="164" formatCode="_-* #,##0.00_р_._-;\-* #,##0.00_р_._-;_-* &quot;-&quot;??_р_._-;_-@_-"/>
    <numFmt numFmtId="166" formatCode="_-* #,##0.000_р_._-;\-* #,##0.000_р_._-;_-* &quot;-&quot;??_р_._-;_-@_-"/>
    <numFmt numFmtId="167" formatCode="0.000"/>
    <numFmt numFmtId="169" formatCode="0.0%"/>
    <numFmt numFmtId="170" formatCode="0.0"/>
  </numFmts>
  <fonts count="1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6"/>
      <name val="Arial Cyr"/>
      <family val="2"/>
      <charset val="204"/>
    </font>
    <font>
      <b/>
      <sz val="16"/>
      <name val="Arial Cyr"/>
      <family val="2"/>
      <charset val="204"/>
    </font>
    <font>
      <b/>
      <i/>
      <sz val="16"/>
      <name val="Arial Cyr"/>
      <charset val="204"/>
    </font>
    <font>
      <b/>
      <sz val="14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3">
    <xf numFmtId="0" fontId="0" fillId="0" borderId="0" xfId="0"/>
    <xf numFmtId="0" fontId="2" fillId="0" borderId="0" xfId="1" applyFont="1"/>
    <xf numFmtId="0" fontId="1" fillId="0" borderId="0" xfId="1"/>
    <xf numFmtId="0" fontId="1" fillId="2" borderId="0" xfId="1" applyFont="1" applyFill="1"/>
    <xf numFmtId="0" fontId="1" fillId="3" borderId="0" xfId="1" applyFont="1" applyFill="1"/>
    <xf numFmtId="0" fontId="1" fillId="3" borderId="0" xfId="1" applyFill="1"/>
    <xf numFmtId="0" fontId="0" fillId="0" borderId="0" xfId="1" applyFont="1"/>
    <xf numFmtId="0" fontId="1" fillId="0" borderId="0" xfId="1" applyFont="1" applyAlignment="1">
      <alignment wrapText="1"/>
    </xf>
    <xf numFmtId="0" fontId="1" fillId="0" borderId="0" xfId="1" applyFont="1"/>
    <xf numFmtId="0" fontId="3" fillId="0" borderId="0" xfId="1" applyFont="1"/>
    <xf numFmtId="1" fontId="2" fillId="0" borderId="0" xfId="1" applyNumberFormat="1" applyFont="1" applyFill="1"/>
    <xf numFmtId="0" fontId="2" fillId="0" borderId="0" xfId="1" applyFont="1" applyAlignment="1">
      <alignment horizontal="left"/>
    </xf>
    <xf numFmtId="2" fontId="1" fillId="2" borderId="0" xfId="1" applyNumberFormat="1" applyFill="1"/>
    <xf numFmtId="0" fontId="1" fillId="2" borderId="0" xfId="1" applyFill="1"/>
    <xf numFmtId="2" fontId="1" fillId="0" borderId="0" xfId="1" applyNumberFormat="1"/>
    <xf numFmtId="43" fontId="1" fillId="0" borderId="0" xfId="1" applyNumberFormat="1"/>
    <xf numFmtId="1" fontId="1" fillId="0" borderId="0" xfId="1" applyNumberFormat="1"/>
    <xf numFmtId="164" fontId="1" fillId="0" borderId="0" xfId="2" applyNumberFormat="1"/>
    <xf numFmtId="0" fontId="2" fillId="0" borderId="1" xfId="1" applyFont="1" applyBorder="1"/>
    <xf numFmtId="14" fontId="5" fillId="0" borderId="0" xfId="1" applyNumberFormat="1" applyFont="1"/>
    <xf numFmtId="0" fontId="5" fillId="0" borderId="0" xfId="1" applyFont="1"/>
    <xf numFmtId="166" fontId="1" fillId="0" borderId="0" xfId="1" applyNumberFormat="1"/>
    <xf numFmtId="167" fontId="4" fillId="4" borderId="0" xfId="1" applyNumberFormat="1" applyFont="1" applyFill="1"/>
    <xf numFmtId="1" fontId="4" fillId="4" borderId="0" xfId="1" applyNumberFormat="1" applyFont="1" applyFill="1"/>
    <xf numFmtId="169" fontId="1" fillId="0" borderId="0" xfId="3" applyNumberFormat="1"/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1" fillId="0" borderId="6" xfId="4" applyBorder="1"/>
    <xf numFmtId="0" fontId="1" fillId="0" borderId="11" xfId="4" applyBorder="1"/>
    <xf numFmtId="0" fontId="1" fillId="0" borderId="7" xfId="4" applyBorder="1"/>
    <xf numFmtId="0" fontId="10" fillId="0" borderId="2" xfId="4" applyFont="1" applyBorder="1"/>
    <xf numFmtId="2" fontId="11" fillId="0" borderId="10" xfId="4" applyNumberFormat="1" applyFont="1" applyBorder="1"/>
    <xf numFmtId="0" fontId="10" fillId="0" borderId="7" xfId="4" applyFont="1" applyBorder="1"/>
    <xf numFmtId="0" fontId="11" fillId="0" borderId="12" xfId="4" applyFont="1" applyBorder="1"/>
    <xf numFmtId="0" fontId="11" fillId="0" borderId="10" xfId="4" applyFont="1" applyBorder="1"/>
    <xf numFmtId="2" fontId="10" fillId="0" borderId="9" xfId="4" applyNumberFormat="1" applyFont="1" applyBorder="1"/>
    <xf numFmtId="2" fontId="10" fillId="0" borderId="12" xfId="4" applyNumberFormat="1" applyFont="1" applyBorder="1"/>
    <xf numFmtId="0" fontId="1" fillId="0" borderId="0" xfId="4" applyBorder="1"/>
    <xf numFmtId="0" fontId="1" fillId="0" borderId="0" xfId="1" applyBorder="1"/>
    <xf numFmtId="167" fontId="12" fillId="0" borderId="0" xfId="1" applyNumberFormat="1" applyFont="1" applyFill="1" applyBorder="1"/>
    <xf numFmtId="0" fontId="12" fillId="0" borderId="0" xfId="1" applyFont="1" applyFill="1" applyBorder="1"/>
    <xf numFmtId="1" fontId="1" fillId="0" borderId="0" xfId="1" applyNumberFormat="1" applyBorder="1"/>
    <xf numFmtId="2" fontId="10" fillId="0" borderId="7" xfId="4" applyNumberFormat="1" applyFont="1" applyBorder="1"/>
    <xf numFmtId="0" fontId="10" fillId="0" borderId="10" xfId="4" applyFont="1" applyBorder="1"/>
    <xf numFmtId="0" fontId="12" fillId="0" borderId="0" xfId="1" applyFont="1"/>
    <xf numFmtId="1" fontId="12" fillId="0" borderId="0" xfId="1" applyNumberFormat="1" applyFont="1" applyFill="1" applyBorder="1"/>
    <xf numFmtId="0" fontId="0" fillId="0" borderId="0" xfId="1" applyFont="1" applyBorder="1"/>
    <xf numFmtId="0" fontId="1" fillId="0" borderId="14" xfId="1" applyBorder="1"/>
    <xf numFmtId="2" fontId="11" fillId="0" borderId="15" xfId="4" applyNumberFormat="1" applyFont="1" applyBorder="1"/>
    <xf numFmtId="0" fontId="1" fillId="0" borderId="13" xfId="1" applyBorder="1"/>
    <xf numFmtId="0" fontId="10" fillId="0" borderId="13" xfId="4" applyFont="1" applyBorder="1"/>
    <xf numFmtId="0" fontId="10" fillId="0" borderId="14" xfId="4" applyFont="1" applyBorder="1"/>
    <xf numFmtId="0" fontId="11" fillId="0" borderId="16" xfId="4" applyFont="1" applyBorder="1"/>
    <xf numFmtId="0" fontId="10" fillId="0" borderId="16" xfId="4" applyFont="1" applyBorder="1"/>
    <xf numFmtId="0" fontId="10" fillId="0" borderId="8" xfId="4" applyFont="1" applyBorder="1"/>
    <xf numFmtId="2" fontId="11" fillId="0" borderId="12" xfId="4" applyNumberFormat="1" applyFont="1" applyBorder="1"/>
    <xf numFmtId="0" fontId="10" fillId="0" borderId="9" xfId="4" applyFont="1" applyBorder="1"/>
    <xf numFmtId="0" fontId="10" fillId="0" borderId="12" xfId="4" applyFont="1" applyBorder="1"/>
    <xf numFmtId="0" fontId="13" fillId="0" borderId="0" xfId="1" applyFont="1" applyBorder="1"/>
    <xf numFmtId="0" fontId="1" fillId="0" borderId="0" xfId="1" applyBorder="1" applyAlignment="1">
      <alignment horizontal="right"/>
    </xf>
    <xf numFmtId="0" fontId="10" fillId="0" borderId="6" xfId="4" applyFont="1" applyBorder="1"/>
    <xf numFmtId="0" fontId="1" fillId="0" borderId="13" xfId="4" applyBorder="1"/>
    <xf numFmtId="0" fontId="1" fillId="0" borderId="14" xfId="4" applyBorder="1"/>
    <xf numFmtId="2" fontId="10" fillId="0" borderId="2" xfId="4" applyNumberFormat="1" applyFont="1" applyBorder="1"/>
    <xf numFmtId="0" fontId="5" fillId="0" borderId="0" xfId="1" applyFont="1" applyBorder="1" applyAlignment="1">
      <alignment wrapText="1"/>
    </xf>
    <xf numFmtId="0" fontId="1" fillId="0" borderId="8" xfId="4" applyBorder="1"/>
    <xf numFmtId="0" fontId="1" fillId="0" borderId="1" xfId="4" applyBorder="1"/>
    <xf numFmtId="0" fontId="1" fillId="0" borderId="9" xfId="4" applyBorder="1"/>
    <xf numFmtId="0" fontId="12" fillId="0" borderId="0" xfId="1" applyFont="1" applyBorder="1"/>
    <xf numFmtId="2" fontId="10" fillId="0" borderId="13" xfId="4" applyNumberFormat="1" applyFont="1" applyBorder="1"/>
    <xf numFmtId="2" fontId="10" fillId="0" borderId="14" xfId="4" applyNumberFormat="1" applyFont="1" applyBorder="1"/>
    <xf numFmtId="2" fontId="11" fillId="0" borderId="16" xfId="4" applyNumberFormat="1" applyFont="1" applyBorder="1"/>
    <xf numFmtId="1" fontId="12" fillId="5" borderId="0" xfId="1" applyNumberFormat="1" applyFont="1" applyFill="1"/>
    <xf numFmtId="0" fontId="12" fillId="5" borderId="14" xfId="1" applyFont="1" applyFill="1" applyBorder="1"/>
    <xf numFmtId="0" fontId="1" fillId="5" borderId="0" xfId="1" applyFill="1"/>
    <xf numFmtId="0" fontId="1" fillId="5" borderId="14" xfId="1" applyFill="1" applyBorder="1"/>
    <xf numFmtId="0" fontId="1" fillId="0" borderId="17" xfId="1" applyFont="1" applyBorder="1"/>
    <xf numFmtId="0" fontId="1" fillId="0" borderId="17" xfId="1" applyBorder="1"/>
    <xf numFmtId="0" fontId="0" fillId="0" borderId="18" xfId="1" applyFont="1" applyBorder="1" applyAlignment="1">
      <alignment horizontal="center" wrapText="1"/>
    </xf>
    <xf numFmtId="0" fontId="0" fillId="0" borderId="2" xfId="1" applyFont="1" applyBorder="1" applyAlignment="1">
      <alignment vertical="top" wrapText="1"/>
    </xf>
    <xf numFmtId="0" fontId="0" fillId="0" borderId="6" xfId="1" applyFont="1" applyBorder="1" applyAlignment="1">
      <alignment wrapText="1"/>
    </xf>
    <xf numFmtId="0" fontId="1" fillId="0" borderId="19" xfId="1" applyBorder="1"/>
    <xf numFmtId="0" fontId="0" fillId="0" borderId="2" xfId="1" applyFont="1" applyBorder="1"/>
    <xf numFmtId="0" fontId="12" fillId="0" borderId="2" xfId="1" applyFont="1" applyFill="1" applyBorder="1"/>
    <xf numFmtId="1" fontId="1" fillId="0" borderId="0" xfId="4" applyNumberFormat="1" applyFont="1" applyBorder="1"/>
    <xf numFmtId="0" fontId="1" fillId="0" borderId="0" xfId="4" applyFont="1" applyBorder="1"/>
    <xf numFmtId="2" fontId="1" fillId="0" borderId="0" xfId="1" applyNumberFormat="1" applyFont="1" applyBorder="1"/>
    <xf numFmtId="2" fontId="15" fillId="0" borderId="0" xfId="1" applyNumberFormat="1" applyFont="1" applyBorder="1"/>
    <xf numFmtId="2" fontId="12" fillId="0" borderId="0" xfId="1" applyNumberFormat="1" applyFont="1" applyFill="1"/>
    <xf numFmtId="2" fontId="12" fillId="0" borderId="0" xfId="1" applyNumberFormat="1" applyFont="1" applyFill="1" applyBorder="1"/>
    <xf numFmtId="2" fontId="15" fillId="0" borderId="0" xfId="1" applyNumberFormat="1" applyFont="1" applyFill="1" applyBorder="1"/>
    <xf numFmtId="0" fontId="1" fillId="0" borderId="11" xfId="1" applyBorder="1"/>
    <xf numFmtId="0" fontId="1" fillId="0" borderId="7" xfId="1" applyBorder="1"/>
    <xf numFmtId="2" fontId="10" fillId="0" borderId="6" xfId="4" applyNumberFormat="1" applyFont="1" applyBorder="1"/>
    <xf numFmtId="0" fontId="10" fillId="0" borderId="7" xfId="1" applyFont="1" applyBorder="1"/>
    <xf numFmtId="0" fontId="11" fillId="0" borderId="10" xfId="1" applyFont="1" applyBorder="1"/>
    <xf numFmtId="0" fontId="10" fillId="0" borderId="10" xfId="1" applyFont="1" applyBorder="1"/>
    <xf numFmtId="170" fontId="9" fillId="6" borderId="0" xfId="1" applyNumberFormat="1" applyFont="1" applyFill="1" applyBorder="1"/>
    <xf numFmtId="0" fontId="0" fillId="0" borderId="19" xfId="1" applyFont="1" applyBorder="1" applyAlignment="1">
      <alignment horizontal="center" wrapText="1"/>
    </xf>
    <xf numFmtId="0" fontId="3" fillId="3" borderId="0" xfId="1" applyFont="1" applyFill="1" applyBorder="1"/>
    <xf numFmtId="0" fontId="1" fillId="3" borderId="0" xfId="1" applyFill="1" applyBorder="1" applyAlignment="1">
      <alignment horizontal="center"/>
    </xf>
    <xf numFmtId="0" fontId="0" fillId="0" borderId="0" xfId="1" applyFont="1" applyBorder="1" applyAlignment="1">
      <alignment horizontal="center" wrapText="1"/>
    </xf>
    <xf numFmtId="2" fontId="10" fillId="0" borderId="13" xfId="1" applyNumberFormat="1" applyFont="1" applyBorder="1"/>
    <xf numFmtId="2" fontId="10" fillId="0" borderId="14" xfId="1" applyNumberFormat="1" applyFont="1" applyBorder="1"/>
    <xf numFmtId="2" fontId="11" fillId="0" borderId="16" xfId="1" applyNumberFormat="1" applyFont="1" applyBorder="1"/>
    <xf numFmtId="0" fontId="10" fillId="0" borderId="14" xfId="1" applyFont="1" applyBorder="1"/>
    <xf numFmtId="0" fontId="11" fillId="0" borderId="16" xfId="1" applyFont="1" applyBorder="1"/>
    <xf numFmtId="0" fontId="10" fillId="0" borderId="16" xfId="1" applyFont="1" applyBorder="1"/>
    <xf numFmtId="0" fontId="1" fillId="0" borderId="20" xfId="1" applyBorder="1"/>
    <xf numFmtId="0" fontId="1" fillId="0" borderId="1" xfId="1" applyBorder="1"/>
    <xf numFmtId="0" fontId="4" fillId="7" borderId="1" xfId="1" applyFont="1" applyFill="1" applyBorder="1"/>
    <xf numFmtId="1" fontId="1" fillId="0" borderId="3" xfId="1" applyNumberFormat="1" applyBorder="1"/>
    <xf numFmtId="2" fontId="10" fillId="0" borderId="8" xfId="4" applyNumberFormat="1" applyFont="1" applyBorder="1"/>
    <xf numFmtId="1" fontId="1" fillId="0" borderId="0" xfId="4" applyNumberFormat="1" applyBorder="1"/>
    <xf numFmtId="1" fontId="1" fillId="0" borderId="13" xfId="1" applyNumberFormat="1" applyBorder="1"/>
    <xf numFmtId="1" fontId="4" fillId="3" borderId="0" xfId="4" applyNumberFormat="1" applyFont="1" applyFill="1" applyBorder="1"/>
    <xf numFmtId="1" fontId="0" fillId="0" borderId="13" xfId="1" applyNumberFormat="1" applyFont="1" applyBorder="1"/>
    <xf numFmtId="0" fontId="1" fillId="0" borderId="7" xfId="4" applyBorder="1" applyAlignment="1">
      <alignment wrapText="1"/>
    </xf>
    <xf numFmtId="0" fontId="1" fillId="0" borderId="3" xfId="4" applyBorder="1"/>
    <xf numFmtId="0" fontId="1" fillId="0" borderId="4" xfId="4" applyBorder="1"/>
    <xf numFmtId="0" fontId="1" fillId="0" borderId="5" xfId="4" applyBorder="1"/>
    <xf numFmtId="0" fontId="11" fillId="0" borderId="15" xfId="4" applyFont="1" applyBorder="1"/>
    <xf numFmtId="0" fontId="10" fillId="0" borderId="5" xfId="4" applyFont="1" applyBorder="1"/>
    <xf numFmtId="0" fontId="10" fillId="0" borderId="15" xfId="4" applyFont="1" applyBorder="1"/>
    <xf numFmtId="1" fontId="1" fillId="0" borderId="8" xfId="1" applyNumberFormat="1" applyBorder="1"/>
    <xf numFmtId="0" fontId="1" fillId="0" borderId="0" xfId="1" applyFill="1" applyBorder="1"/>
    <xf numFmtId="2" fontId="10" fillId="0" borderId="17" xfId="4" applyNumberFormat="1" applyFont="1" applyBorder="1"/>
    <xf numFmtId="1" fontId="12" fillId="0" borderId="0" xfId="1" applyNumberFormat="1" applyFont="1" applyBorder="1"/>
    <xf numFmtId="0" fontId="12" fillId="0" borderId="6" xfId="1" applyFont="1" applyBorder="1"/>
    <xf numFmtId="0" fontId="12" fillId="0" borderId="11" xfId="1" applyFont="1" applyBorder="1"/>
    <xf numFmtId="170" fontId="12" fillId="0" borderId="0" xfId="1" applyNumberFormat="1" applyFont="1" applyFill="1" applyBorder="1"/>
    <xf numFmtId="0" fontId="1" fillId="0" borderId="0" xfId="1" applyFont="1" applyFill="1" applyBorder="1"/>
    <xf numFmtId="2" fontId="1" fillId="0" borderId="0" xfId="4" applyNumberFormat="1" applyBorder="1"/>
    <xf numFmtId="0" fontId="1" fillId="8" borderId="8" xfId="4" applyFill="1" applyBorder="1"/>
    <xf numFmtId="0" fontId="1" fillId="8" borderId="1" xfId="4" applyFill="1" applyBorder="1"/>
    <xf numFmtId="0" fontId="1" fillId="8" borderId="9" xfId="4" applyFill="1" applyBorder="1"/>
    <xf numFmtId="2" fontId="10" fillId="8" borderId="8" xfId="4" applyNumberFormat="1" applyFont="1" applyFill="1" applyBorder="1"/>
    <xf numFmtId="0" fontId="10" fillId="0" borderId="13" xfId="1" applyFont="1" applyBorder="1"/>
    <xf numFmtId="1" fontId="10" fillId="0" borderId="14" xfId="1" applyNumberFormat="1" applyFont="1" applyFill="1" applyBorder="1"/>
    <xf numFmtId="1" fontId="11" fillId="0" borderId="16" xfId="1" applyNumberFormat="1" applyFont="1" applyFill="1" applyBorder="1"/>
    <xf numFmtId="0" fontId="2" fillId="0" borderId="13" xfId="1" applyFont="1" applyBorder="1"/>
    <xf numFmtId="0" fontId="2" fillId="0" borderId="0" xfId="1" applyFont="1" applyBorder="1"/>
    <xf numFmtId="0" fontId="2" fillId="0" borderId="14" xfId="1" applyFont="1" applyBorder="1"/>
    <xf numFmtId="0" fontId="10" fillId="0" borderId="8" xfId="1" applyFont="1" applyBorder="1"/>
    <xf numFmtId="0" fontId="10" fillId="0" borderId="9" xfId="1" applyFont="1" applyBorder="1"/>
    <xf numFmtId="0" fontId="11" fillId="0" borderId="12" xfId="1" applyFont="1" applyBorder="1"/>
    <xf numFmtId="0" fontId="10" fillId="0" borderId="12" xfId="1" applyFont="1" applyBorder="1"/>
    <xf numFmtId="170" fontId="1" fillId="0" borderId="0" xfId="1" applyNumberFormat="1"/>
    <xf numFmtId="0" fontId="10" fillId="0" borderId="6" xfId="1" applyFont="1" applyBorder="1"/>
    <xf numFmtId="2" fontId="11" fillId="0" borderId="10" xfId="1" applyNumberFormat="1" applyFont="1" applyBorder="1"/>
    <xf numFmtId="0" fontId="16" fillId="0" borderId="0" xfId="4" applyFont="1"/>
    <xf numFmtId="0" fontId="17" fillId="0" borderId="0" xfId="1" applyFont="1"/>
    <xf numFmtId="14" fontId="17" fillId="0" borderId="0" xfId="1" applyNumberFormat="1" applyFont="1"/>
    <xf numFmtId="0" fontId="4" fillId="0" borderId="0" xfId="1" applyFont="1"/>
    <xf numFmtId="9" fontId="1" fillId="0" borderId="0" xfId="1" applyNumberFormat="1"/>
    <xf numFmtId="0" fontId="4" fillId="3" borderId="0" xfId="1" applyFont="1" applyFill="1"/>
    <xf numFmtId="0" fontId="4" fillId="6" borderId="0" xfId="1" applyFont="1" applyFill="1"/>
    <xf numFmtId="0" fontId="1" fillId="0" borderId="0" xfId="1" applyBorder="1" applyAlignment="1">
      <alignment horizontal="left"/>
    </xf>
    <xf numFmtId="0" fontId="0" fillId="0" borderId="0" xfId="1" applyFont="1" applyBorder="1" applyAlignment="1">
      <alignment horizontal="center"/>
    </xf>
    <xf numFmtId="9" fontId="1" fillId="0" borderId="0" xfId="1" applyNumberFormat="1" applyAlignment="1">
      <alignment horizontal="center"/>
    </xf>
    <xf numFmtId="170" fontId="1" fillId="0" borderId="0" xfId="1" applyNumberFormat="1" applyBorder="1"/>
    <xf numFmtId="1" fontId="0" fillId="0" borderId="0" xfId="1" applyNumberFormat="1" applyFont="1" applyBorder="1"/>
    <xf numFmtId="0" fontId="0" fillId="0" borderId="0" xfId="1" applyFont="1" applyAlignment="1">
      <alignment horizontal="right"/>
    </xf>
    <xf numFmtId="0" fontId="13" fillId="0" borderId="0" xfId="1" applyFont="1"/>
    <xf numFmtId="0" fontId="0" fillId="0" borderId="0" xfId="1" applyFont="1" applyAlignment="1">
      <alignment wrapText="1"/>
    </xf>
    <xf numFmtId="0" fontId="0" fillId="0" borderId="0" xfId="1" applyFont="1" applyAlignment="1">
      <alignment horizontal="center" wrapText="1"/>
    </xf>
    <xf numFmtId="2" fontId="13" fillId="3" borderId="2" xfId="1" applyNumberFormat="1" applyFont="1" applyFill="1" applyBorder="1"/>
    <xf numFmtId="0" fontId="1" fillId="3" borderId="0" xfId="1" applyFont="1" applyFill="1" applyAlignment="1">
      <alignment horizontal="center" wrapText="1"/>
    </xf>
    <xf numFmtId="0" fontId="13" fillId="3" borderId="2" xfId="1" applyFont="1" applyFill="1" applyBorder="1"/>
    <xf numFmtId="0" fontId="14" fillId="3" borderId="2" xfId="1" applyFont="1" applyFill="1" applyBorder="1"/>
    <xf numFmtId="0" fontId="9" fillId="0" borderId="0" xfId="1" applyFont="1" applyAlignment="1">
      <alignment horizontal="center"/>
    </xf>
    <xf numFmtId="0" fontId="1" fillId="8" borderId="6" xfId="4" applyFill="1" applyBorder="1" applyAlignment="1">
      <alignment horizontal="left" wrapText="1"/>
    </xf>
    <xf numFmtId="0" fontId="1" fillId="8" borderId="11" xfId="4" applyFill="1" applyBorder="1" applyAlignment="1">
      <alignment horizontal="left" wrapText="1"/>
    </xf>
    <xf numFmtId="0" fontId="1" fillId="8" borderId="7" xfId="4" applyFill="1" applyBorder="1" applyAlignment="1">
      <alignment horizontal="left" wrapText="1"/>
    </xf>
    <xf numFmtId="0" fontId="2" fillId="0" borderId="13" xfId="1" applyFont="1" applyBorder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4" xfId="1" applyFont="1" applyBorder="1" applyAlignment="1">
      <alignment horizontal="justify"/>
    </xf>
    <xf numFmtId="0" fontId="1" fillId="0" borderId="8" xfId="1" applyFont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  <xf numFmtId="0" fontId="1" fillId="0" borderId="9" xfId="1" applyFont="1" applyBorder="1" applyAlignment="1">
      <alignment horizontal="left" vertical="top" wrapText="1"/>
    </xf>
    <xf numFmtId="0" fontId="0" fillId="0" borderId="6" xfId="1" applyFont="1" applyBorder="1" applyAlignment="1">
      <alignment horizontal="left" vertical="top" wrapText="1"/>
    </xf>
    <xf numFmtId="0" fontId="0" fillId="0" borderId="11" xfId="1" applyFont="1" applyBorder="1" applyAlignment="1">
      <alignment horizontal="left" vertical="top" wrapText="1"/>
    </xf>
    <xf numFmtId="0" fontId="0" fillId="0" borderId="7" xfId="1" applyFont="1" applyBorder="1" applyAlignment="1">
      <alignment horizontal="left" vertical="top" wrapText="1"/>
    </xf>
    <xf numFmtId="0" fontId="0" fillId="0" borderId="3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1" fillId="0" borderId="6" xfId="4" applyBorder="1" applyAlignment="1">
      <alignment horizontal="left" wrapText="1"/>
    </xf>
    <xf numFmtId="0" fontId="1" fillId="0" borderId="11" xfId="4" applyBorder="1" applyAlignment="1">
      <alignment horizontal="left" wrapText="1"/>
    </xf>
    <xf numFmtId="0" fontId="1" fillId="0" borderId="7" xfId="4" applyBorder="1" applyAlignment="1">
      <alignment horizontal="left" wrapText="1"/>
    </xf>
    <xf numFmtId="0" fontId="1" fillId="0" borderId="3" xfId="4" applyBorder="1" applyAlignment="1">
      <alignment horizontal="left" wrapText="1"/>
    </xf>
    <xf numFmtId="0" fontId="1" fillId="0" borderId="4" xfId="4" applyBorder="1" applyAlignment="1">
      <alignment horizontal="left" wrapText="1"/>
    </xf>
    <xf numFmtId="0" fontId="1" fillId="0" borderId="5" xfId="4" applyBorder="1" applyAlignment="1">
      <alignment horizontal="left" wrapText="1"/>
    </xf>
    <xf numFmtId="0" fontId="13" fillId="0" borderId="8" xfId="4" applyFont="1" applyBorder="1" applyAlignment="1">
      <alignment horizontal="left"/>
    </xf>
    <xf numFmtId="0" fontId="13" fillId="0" borderId="1" xfId="4" applyFont="1" applyBorder="1" applyAlignment="1">
      <alignment horizontal="left"/>
    </xf>
    <xf numFmtId="0" fontId="13" fillId="0" borderId="9" xfId="4" applyFont="1" applyBorder="1" applyAlignment="1">
      <alignment horizontal="left"/>
    </xf>
    <xf numFmtId="0" fontId="13" fillId="0" borderId="6" xfId="4" applyFont="1" applyBorder="1" applyAlignment="1">
      <alignment horizontal="right" wrapText="1"/>
    </xf>
    <xf numFmtId="0" fontId="13" fillId="0" borderId="11" xfId="4" applyFont="1" applyBorder="1" applyAlignment="1">
      <alignment horizontal="right" wrapText="1"/>
    </xf>
    <xf numFmtId="0" fontId="13" fillId="0" borderId="7" xfId="4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1" fillId="0" borderId="4" xfId="1" applyBorder="1" applyAlignment="1">
      <alignment horizontal="center"/>
    </xf>
    <xf numFmtId="1" fontId="12" fillId="0" borderId="3" xfId="1" applyNumberFormat="1" applyFont="1" applyFill="1" applyBorder="1" applyAlignment="1">
      <alignment horizontal="center"/>
    </xf>
    <xf numFmtId="1" fontId="12" fillId="0" borderId="5" xfId="1" applyNumberFormat="1" applyFont="1" applyFill="1" applyBorder="1" applyAlignment="1">
      <alignment horizontal="center"/>
    </xf>
    <xf numFmtId="1" fontId="12" fillId="0" borderId="8" xfId="1" applyNumberFormat="1" applyFont="1" applyFill="1" applyBorder="1" applyAlignment="1">
      <alignment horizontal="center"/>
    </xf>
    <xf numFmtId="1" fontId="12" fillId="0" borderId="9" xfId="1" applyNumberFormat="1" applyFon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9" fillId="0" borderId="2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</cellXfs>
  <cellStyles count="5">
    <cellStyle name="Обычный" xfId="0" builtinId="0"/>
    <cellStyle name="Обычный 2" xfId="4"/>
    <cellStyle name="Обычный_Экономика услуги,п-п,с-х" xfId="1"/>
    <cellStyle name="Процентный 2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kon3\Documents\&#1069;&#1082;&#1086;&#1085;&#1086;&#1084;&#1080;&#1082;&#1072;\&#1069;&#1082;&#1086;&#1085;&#1086;&#1084;&#1080;&#1082;&#1072;%202025\&#1069;&#1082;&#1086;&#1085;&#1086;&#1084;&#1080;&#1082;&#1072;%20&#1080;&#1079;&#1084;\&#1069;&#1082;&#1086;&#1085;&#1086;&#1084;&#1080;&#1082;&#1072;%20&#1091;&#1089;&#1083;&#1091;&#1075;&#1080;,&#1087;-&#1087;,&#1089;-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к з. пл."/>
      <sheetName val=" Фр.  сок Белалко"/>
      <sheetName val=" Фр.  сокс доставкой в Брест"/>
      <sheetName val=" Фр. лесосека сок2010по нормам"/>
      <sheetName val="Черноплодная консервный"/>
      <sheetName val="Тарифные ставки б-т"/>
      <sheetName val="расшифр. цех и общех расх"/>
      <sheetName val="Тарифные ставки х.р."/>
      <sheetName val="Расчет  цеховых,общехоз.расх."/>
      <sheetName val="Тарифные ставки водителей б-т"/>
      <sheetName val="Приказ1"/>
      <sheetName val="Приказ х-т"/>
      <sheetName val="Приказ х-т(изм по цеху)"/>
      <sheetName val=" Приказ(общий,б-т)"/>
      <sheetName val="Тарифные ставки водителей х-р"/>
      <sheetName val="Розн. цена на ели"/>
      <sheetName val="Прочая новогодняя продукция"/>
      <sheetName val="Прочая новог. продукция вывеска"/>
      <sheetName val="Розн. цена для инф."/>
      <sheetName val="калькуляции ели свод"/>
      <sheetName val="свод цен ели"/>
      <sheetName val="К ЕЛИ новог.фр- ст.назн(у б-та)"/>
      <sheetName val="К ЕЛИ новог.фр- складБрест"/>
      <sheetName val="К ЕЛИ новог.фр- склад "/>
      <sheetName val="Лист1"/>
      <sheetName val="К ЕЛИ новог.ХБфр-лесосека"/>
      <sheetName val="К метлы,мед,сено,шишки,ели,ув-а"/>
      <sheetName val="Расчёт стомости мёда в таре"/>
      <sheetName val="Расчёт по мёду"/>
      <sheetName val="Расчёт по мёду 201016"/>
      <sheetName val="Расчёт по мёду 2018"/>
      <sheetName val="Расчёт по мёду 2019"/>
      <sheetName val="Расчёт по мёду 2020"/>
      <sheetName val="Расчёт по мёду 2021"/>
      <sheetName val="Расчёт по мёду 2022"/>
      <sheetName val="Расчёт по мёду 2023"/>
      <sheetName val="Расчёт по мёду 2024"/>
      <sheetName val="К ,мед (факт)"/>
      <sheetName val="К ,мед (новый)план"/>
      <sheetName val="К ,мед без незаверш."/>
      <sheetName val="К услуги АГП -18"/>
      <sheetName val="Себ-сть погрузкиЛесов.изм. посл"/>
      <sheetName val="Себ-сть погрузкиЛесов."/>
      <sheetName val="погрузка пеллет"/>
      <sheetName val="Себ-сть погрузки пвагонфакт"/>
      <sheetName val="Себ-сть погр. пвагонфактм. куб."/>
      <sheetName val="Себ-сть погр. пвагон с обшивкой"/>
      <sheetName val="Плановые ком. расходы"/>
      <sheetName val="Погр. вагона с обр. станция"/>
      <sheetName val="Себ-сть погрузкиЛесов.услуги"/>
      <sheetName val="К услуги"/>
      <sheetName val="Усл. по под почвы до 75 бт"/>
      <sheetName val="Усл. по под почвы до 75 хт"/>
      <sheetName val="К сушки  полный цикл"/>
      <sheetName val="К сушки 4 дня цикл"/>
      <sheetName val="К сушки для Бел-та 3 дн. цикл."/>
      <sheetName val="К УСЛУГИ по распил-ке"/>
      <sheetName val="РАСШИФР.Трелёвка"/>
      <sheetName val="Калькуляция Трелёвка услуги"/>
      <sheetName val="Усл. по подг почвыДрогичин"/>
      <sheetName val="К услуги (пер цен)"/>
      <sheetName val="Рыба"/>
      <sheetName val="Пчелы"/>
      <sheetName val="К мясо"/>
      <sheetName val="К олень"/>
      <sheetName val="Прейскурант на прод. п.п"/>
      <sheetName val=" Фр. верх сок нас. Полесье"/>
      <sheetName val=" Фр.  сок Малорита с дост"/>
      <sheetName val=" Фр.  сок Малорита без дост"/>
      <sheetName val="Прейскурант на прод. п.пденом"/>
      <sheetName val="Расчёт Косвик"/>
      <sheetName val="Пчелосемья"/>
      <sheetName val="Расчёт МарК-древар"/>
      <sheetName val="Цены на услуги прав"/>
      <sheetName val="Цены на услуги старые"/>
      <sheetName val="Услуги БрестжилстройМинобор06 "/>
      <sheetName val="Услуги БрестжилстройМинобор07"/>
      <sheetName val="Расшифровка на дост. сеянцев"/>
      <sheetName val="К УСЛУГИ Испр."/>
      <sheetName val="Услуги по окорке"/>
      <sheetName val="К МАЗ самосвал 6501"/>
      <sheetName val="К Вольво"/>
      <sheetName val="К Вольво МАЗ МАН тралл"/>
      <sheetName val="Пл. кальк. по тарифу за хранен"/>
      <sheetName val="К ЕЛИ новог.на усл.ФСА (эксп)"/>
      <sheetName val="Стимулир Харвестера"/>
      <sheetName val="Услуги Автопарк"/>
      <sheetName val="Услуги ПМК52"/>
      <sheetName val="Расчет доставки дров колотых"/>
      <sheetName val="ОАО Днепро-Бугское"/>
      <sheetName val="Брестский л-з граница"/>
      <sheetName val="Услуги сварки"/>
      <sheetName val=" Фр.  сок Малорита"/>
      <sheetName val="Кальк.по дог с пак для расч "/>
      <sheetName val=" Фр. лесосека сок по дог-ру"/>
      <sheetName val=" Фр. лесос сок по дог действ."/>
      <sheetName val=" Фр. верх сок по дог-р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72">
          <cell r="L72">
            <v>8.2097509644173563</v>
          </cell>
        </row>
      </sheetData>
      <sheetData sheetId="42"/>
      <sheetData sheetId="43"/>
      <sheetData sheetId="44"/>
      <sheetData sheetId="45"/>
      <sheetData sheetId="46">
        <row r="75">
          <cell r="E75">
            <v>9.2380732232755314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2">
          <cell r="Q2" t="str">
            <v>км</v>
          </cell>
        </row>
      </sheetData>
      <sheetData sheetId="74"/>
      <sheetData sheetId="75"/>
      <sheetData sheetId="76"/>
      <sheetData sheetId="77"/>
      <sheetData sheetId="78">
        <row r="131">
          <cell r="M131">
            <v>56.035589400341777</v>
          </cell>
        </row>
        <row r="150">
          <cell r="M150">
            <v>2.4450737741431658</v>
          </cell>
        </row>
        <row r="167">
          <cell r="M167">
            <v>2.3188308997531251</v>
          </cell>
          <cell r="N167">
            <v>1.1080735066154599</v>
          </cell>
        </row>
      </sheetData>
      <sheetData sheetId="79"/>
      <sheetData sheetId="80">
        <row r="58">
          <cell r="E58">
            <v>12.37693126457399</v>
          </cell>
        </row>
      </sheetData>
      <sheetData sheetId="81"/>
      <sheetData sheetId="82">
        <row r="80">
          <cell r="K80">
            <v>2000.405632663146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167"/>
  <sheetViews>
    <sheetView tabSelected="1" view="pageBreakPreview" topLeftCell="A7" zoomScale="75" zoomScaleNormal="75" zoomScaleSheetLayoutView="75" workbookViewId="0">
      <selection activeCell="AM33" sqref="AM33"/>
    </sheetView>
  </sheetViews>
  <sheetFormatPr defaultColWidth="8.85546875" defaultRowHeight="12.75" x14ac:dyDescent="0.2"/>
  <cols>
    <col min="1" max="1" width="8.85546875" style="2" customWidth="1"/>
    <col min="2" max="2" width="24.140625" style="2" customWidth="1"/>
    <col min="3" max="3" width="19.5703125" style="2" customWidth="1"/>
    <col min="4" max="4" width="11" style="2" customWidth="1"/>
    <col min="5" max="5" width="10.140625" style="2" customWidth="1"/>
    <col min="6" max="7" width="14.28515625" style="2" customWidth="1"/>
    <col min="8" max="9" width="13.5703125" style="2" customWidth="1"/>
    <col min="10" max="10" width="10.28515625" style="2" customWidth="1"/>
    <col min="11" max="11" width="9.42578125" style="2" customWidth="1"/>
    <col min="12" max="12" width="12" style="2" hidden="1" customWidth="1"/>
    <col min="13" max="13" width="8.85546875" style="2" hidden="1" customWidth="1"/>
    <col min="14" max="14" width="10.7109375" style="2" hidden="1" customWidth="1"/>
    <col min="15" max="16" width="8.85546875" style="2" hidden="1" customWidth="1"/>
    <col min="17" max="17" width="15.140625" style="2" hidden="1" customWidth="1"/>
    <col min="18" max="18" width="10.7109375" style="2" hidden="1" customWidth="1"/>
    <col min="19" max="19" width="13" style="2" hidden="1" customWidth="1"/>
    <col min="20" max="20" width="19.7109375" style="2" hidden="1" customWidth="1"/>
    <col min="21" max="21" width="11.140625" style="2" hidden="1" customWidth="1"/>
    <col min="22" max="22" width="8.85546875" style="2" hidden="1" customWidth="1"/>
    <col min="23" max="23" width="11.85546875" style="2" hidden="1" customWidth="1"/>
    <col min="24" max="24" width="8.85546875" style="2" hidden="1" customWidth="1"/>
    <col min="25" max="25" width="12.42578125" style="2" hidden="1" customWidth="1"/>
    <col min="26" max="27" width="8.85546875" style="2" hidden="1" customWidth="1"/>
    <col min="28" max="235" width="8.85546875" style="2"/>
    <col min="236" max="236" width="8.85546875" style="2" customWidth="1"/>
    <col min="237" max="237" width="24.140625" style="2" customWidth="1"/>
    <col min="238" max="238" width="19.5703125" style="2" customWidth="1"/>
    <col min="239" max="239" width="11" style="2" customWidth="1"/>
    <col min="240" max="240" width="10.140625" style="2" customWidth="1"/>
    <col min="241" max="242" width="14.28515625" style="2" customWidth="1"/>
    <col min="243" max="244" width="13.5703125" style="2" customWidth="1"/>
    <col min="245" max="245" width="10.28515625" style="2" customWidth="1"/>
    <col min="246" max="246" width="9.42578125" style="2" customWidth="1"/>
    <col min="247" max="247" width="12" style="2" customWidth="1"/>
    <col min="248" max="248" width="8.85546875" style="2" customWidth="1"/>
    <col min="249" max="249" width="10.7109375" style="2" customWidth="1"/>
    <col min="250" max="251" width="8.85546875" style="2" customWidth="1"/>
    <col min="252" max="252" width="15.140625" style="2" customWidth="1"/>
    <col min="253" max="253" width="10.7109375" style="2" customWidth="1"/>
    <col min="254" max="254" width="13" style="2" customWidth="1"/>
    <col min="255" max="255" width="19.7109375" style="2" customWidth="1"/>
    <col min="256" max="256" width="11.140625" style="2" customWidth="1"/>
    <col min="257" max="257" width="8.85546875" style="2" customWidth="1"/>
    <col min="258" max="258" width="11.85546875" style="2" customWidth="1"/>
    <col min="259" max="259" width="8.85546875" style="2" customWidth="1"/>
    <col min="260" max="260" width="12.42578125" style="2" customWidth="1"/>
    <col min="261" max="262" width="8.85546875" style="2" customWidth="1"/>
    <col min="263" max="263" width="16.7109375" style="2" customWidth="1"/>
    <col min="264" max="264" width="18" style="2" customWidth="1"/>
    <col min="265" max="265" width="17.85546875" style="2" customWidth="1"/>
    <col min="266" max="266" width="17.28515625" style="2" customWidth="1"/>
    <col min="267" max="267" width="10.42578125" style="2" customWidth="1"/>
    <col min="268" max="268" width="16" style="2" customWidth="1"/>
    <col min="269" max="269" width="21.42578125" style="2" customWidth="1"/>
    <col min="270" max="270" width="17.28515625" style="2" customWidth="1"/>
    <col min="271" max="271" width="11.7109375" style="2" customWidth="1"/>
    <col min="272" max="272" width="10.5703125" style="2" customWidth="1"/>
    <col min="273" max="274" width="8.85546875" style="2"/>
    <col min="275" max="275" width="19.85546875" style="2" customWidth="1"/>
    <col min="276" max="276" width="15.140625" style="2" customWidth="1"/>
    <col min="277" max="277" width="16.85546875" style="2" customWidth="1"/>
    <col min="278" max="280" width="8.85546875" style="2"/>
    <col min="281" max="281" width="11.140625" style="2" customWidth="1"/>
    <col min="282" max="491" width="8.85546875" style="2"/>
    <col min="492" max="492" width="8.85546875" style="2" customWidth="1"/>
    <col min="493" max="493" width="24.140625" style="2" customWidth="1"/>
    <col min="494" max="494" width="19.5703125" style="2" customWidth="1"/>
    <col min="495" max="495" width="11" style="2" customWidth="1"/>
    <col min="496" max="496" width="10.140625" style="2" customWidth="1"/>
    <col min="497" max="498" width="14.28515625" style="2" customWidth="1"/>
    <col min="499" max="500" width="13.5703125" style="2" customWidth="1"/>
    <col min="501" max="501" width="10.28515625" style="2" customWidth="1"/>
    <col min="502" max="502" width="9.42578125" style="2" customWidth="1"/>
    <col min="503" max="503" width="12" style="2" customWidth="1"/>
    <col min="504" max="504" width="8.85546875" style="2" customWidth="1"/>
    <col min="505" max="505" width="10.7109375" style="2" customWidth="1"/>
    <col min="506" max="507" width="8.85546875" style="2" customWidth="1"/>
    <col min="508" max="508" width="15.140625" style="2" customWidth="1"/>
    <col min="509" max="509" width="10.7109375" style="2" customWidth="1"/>
    <col min="510" max="510" width="13" style="2" customWidth="1"/>
    <col min="511" max="511" width="19.7109375" style="2" customWidth="1"/>
    <col min="512" max="512" width="11.140625" style="2" customWidth="1"/>
    <col min="513" max="513" width="8.85546875" style="2" customWidth="1"/>
    <col min="514" max="514" width="11.85546875" style="2" customWidth="1"/>
    <col min="515" max="515" width="8.85546875" style="2" customWidth="1"/>
    <col min="516" max="516" width="12.42578125" style="2" customWidth="1"/>
    <col min="517" max="518" width="8.85546875" style="2" customWidth="1"/>
    <col min="519" max="519" width="16.7109375" style="2" customWidth="1"/>
    <col min="520" max="520" width="18" style="2" customWidth="1"/>
    <col min="521" max="521" width="17.85546875" style="2" customWidth="1"/>
    <col min="522" max="522" width="17.28515625" style="2" customWidth="1"/>
    <col min="523" max="523" width="10.42578125" style="2" customWidth="1"/>
    <col min="524" max="524" width="16" style="2" customWidth="1"/>
    <col min="525" max="525" width="21.42578125" style="2" customWidth="1"/>
    <col min="526" max="526" width="17.28515625" style="2" customWidth="1"/>
    <col min="527" max="527" width="11.7109375" style="2" customWidth="1"/>
    <col min="528" max="528" width="10.5703125" style="2" customWidth="1"/>
    <col min="529" max="530" width="8.85546875" style="2"/>
    <col min="531" max="531" width="19.85546875" style="2" customWidth="1"/>
    <col min="532" max="532" width="15.140625" style="2" customWidth="1"/>
    <col min="533" max="533" width="16.85546875" style="2" customWidth="1"/>
    <col min="534" max="536" width="8.85546875" style="2"/>
    <col min="537" max="537" width="11.140625" style="2" customWidth="1"/>
    <col min="538" max="747" width="8.85546875" style="2"/>
    <col min="748" max="748" width="8.85546875" style="2" customWidth="1"/>
    <col min="749" max="749" width="24.140625" style="2" customWidth="1"/>
    <col min="750" max="750" width="19.5703125" style="2" customWidth="1"/>
    <col min="751" max="751" width="11" style="2" customWidth="1"/>
    <col min="752" max="752" width="10.140625" style="2" customWidth="1"/>
    <col min="753" max="754" width="14.28515625" style="2" customWidth="1"/>
    <col min="755" max="756" width="13.5703125" style="2" customWidth="1"/>
    <col min="757" max="757" width="10.28515625" style="2" customWidth="1"/>
    <col min="758" max="758" width="9.42578125" style="2" customWidth="1"/>
    <col min="759" max="759" width="12" style="2" customWidth="1"/>
    <col min="760" max="760" width="8.85546875" style="2" customWidth="1"/>
    <col min="761" max="761" width="10.7109375" style="2" customWidth="1"/>
    <col min="762" max="763" width="8.85546875" style="2" customWidth="1"/>
    <col min="764" max="764" width="15.140625" style="2" customWidth="1"/>
    <col min="765" max="765" width="10.7109375" style="2" customWidth="1"/>
    <col min="766" max="766" width="13" style="2" customWidth="1"/>
    <col min="767" max="767" width="19.7109375" style="2" customWidth="1"/>
    <col min="768" max="768" width="11.140625" style="2" customWidth="1"/>
    <col min="769" max="769" width="8.85546875" style="2" customWidth="1"/>
    <col min="770" max="770" width="11.85546875" style="2" customWidth="1"/>
    <col min="771" max="771" width="8.85546875" style="2" customWidth="1"/>
    <col min="772" max="772" width="12.42578125" style="2" customWidth="1"/>
    <col min="773" max="774" width="8.85546875" style="2" customWidth="1"/>
    <col min="775" max="775" width="16.7109375" style="2" customWidth="1"/>
    <col min="776" max="776" width="18" style="2" customWidth="1"/>
    <col min="777" max="777" width="17.85546875" style="2" customWidth="1"/>
    <col min="778" max="778" width="17.28515625" style="2" customWidth="1"/>
    <col min="779" max="779" width="10.42578125" style="2" customWidth="1"/>
    <col min="780" max="780" width="16" style="2" customWidth="1"/>
    <col min="781" max="781" width="21.42578125" style="2" customWidth="1"/>
    <col min="782" max="782" width="17.28515625" style="2" customWidth="1"/>
    <col min="783" max="783" width="11.7109375" style="2" customWidth="1"/>
    <col min="784" max="784" width="10.5703125" style="2" customWidth="1"/>
    <col min="785" max="786" width="8.85546875" style="2"/>
    <col min="787" max="787" width="19.85546875" style="2" customWidth="1"/>
    <col min="788" max="788" width="15.140625" style="2" customWidth="1"/>
    <col min="789" max="789" width="16.85546875" style="2" customWidth="1"/>
    <col min="790" max="792" width="8.85546875" style="2"/>
    <col min="793" max="793" width="11.140625" style="2" customWidth="1"/>
    <col min="794" max="1003" width="8.85546875" style="2"/>
    <col min="1004" max="1004" width="8.85546875" style="2" customWidth="1"/>
    <col min="1005" max="1005" width="24.140625" style="2" customWidth="1"/>
    <col min="1006" max="1006" width="19.5703125" style="2" customWidth="1"/>
    <col min="1007" max="1007" width="11" style="2" customWidth="1"/>
    <col min="1008" max="1008" width="10.140625" style="2" customWidth="1"/>
    <col min="1009" max="1010" width="14.28515625" style="2" customWidth="1"/>
    <col min="1011" max="1012" width="13.5703125" style="2" customWidth="1"/>
    <col min="1013" max="1013" width="10.28515625" style="2" customWidth="1"/>
    <col min="1014" max="1014" width="9.42578125" style="2" customWidth="1"/>
    <col min="1015" max="1015" width="12" style="2" customWidth="1"/>
    <col min="1016" max="1016" width="8.85546875" style="2" customWidth="1"/>
    <col min="1017" max="1017" width="10.7109375" style="2" customWidth="1"/>
    <col min="1018" max="1019" width="8.85546875" style="2" customWidth="1"/>
    <col min="1020" max="1020" width="15.140625" style="2" customWidth="1"/>
    <col min="1021" max="1021" width="10.7109375" style="2" customWidth="1"/>
    <col min="1022" max="1022" width="13" style="2" customWidth="1"/>
    <col min="1023" max="1023" width="19.7109375" style="2" customWidth="1"/>
    <col min="1024" max="1024" width="11.140625" style="2" customWidth="1"/>
    <col min="1025" max="1025" width="8.85546875" style="2" customWidth="1"/>
    <col min="1026" max="1026" width="11.85546875" style="2" customWidth="1"/>
    <col min="1027" max="1027" width="8.85546875" style="2" customWidth="1"/>
    <col min="1028" max="1028" width="12.42578125" style="2" customWidth="1"/>
    <col min="1029" max="1030" width="8.85546875" style="2" customWidth="1"/>
    <col min="1031" max="1031" width="16.7109375" style="2" customWidth="1"/>
    <col min="1032" max="1032" width="18" style="2" customWidth="1"/>
    <col min="1033" max="1033" width="17.85546875" style="2" customWidth="1"/>
    <col min="1034" max="1034" width="17.28515625" style="2" customWidth="1"/>
    <col min="1035" max="1035" width="10.42578125" style="2" customWidth="1"/>
    <col min="1036" max="1036" width="16" style="2" customWidth="1"/>
    <col min="1037" max="1037" width="21.42578125" style="2" customWidth="1"/>
    <col min="1038" max="1038" width="17.28515625" style="2" customWidth="1"/>
    <col min="1039" max="1039" width="11.7109375" style="2" customWidth="1"/>
    <col min="1040" max="1040" width="10.5703125" style="2" customWidth="1"/>
    <col min="1041" max="1042" width="8.85546875" style="2"/>
    <col min="1043" max="1043" width="19.85546875" style="2" customWidth="1"/>
    <col min="1044" max="1044" width="15.140625" style="2" customWidth="1"/>
    <col min="1045" max="1045" width="16.85546875" style="2" customWidth="1"/>
    <col min="1046" max="1048" width="8.85546875" style="2"/>
    <col min="1049" max="1049" width="11.140625" style="2" customWidth="1"/>
    <col min="1050" max="1259" width="8.85546875" style="2"/>
    <col min="1260" max="1260" width="8.85546875" style="2" customWidth="1"/>
    <col min="1261" max="1261" width="24.140625" style="2" customWidth="1"/>
    <col min="1262" max="1262" width="19.5703125" style="2" customWidth="1"/>
    <col min="1263" max="1263" width="11" style="2" customWidth="1"/>
    <col min="1264" max="1264" width="10.140625" style="2" customWidth="1"/>
    <col min="1265" max="1266" width="14.28515625" style="2" customWidth="1"/>
    <col min="1267" max="1268" width="13.5703125" style="2" customWidth="1"/>
    <col min="1269" max="1269" width="10.28515625" style="2" customWidth="1"/>
    <col min="1270" max="1270" width="9.42578125" style="2" customWidth="1"/>
    <col min="1271" max="1271" width="12" style="2" customWidth="1"/>
    <col min="1272" max="1272" width="8.85546875" style="2" customWidth="1"/>
    <col min="1273" max="1273" width="10.7109375" style="2" customWidth="1"/>
    <col min="1274" max="1275" width="8.85546875" style="2" customWidth="1"/>
    <col min="1276" max="1276" width="15.140625" style="2" customWidth="1"/>
    <col min="1277" max="1277" width="10.7109375" style="2" customWidth="1"/>
    <col min="1278" max="1278" width="13" style="2" customWidth="1"/>
    <col min="1279" max="1279" width="19.7109375" style="2" customWidth="1"/>
    <col min="1280" max="1280" width="11.140625" style="2" customWidth="1"/>
    <col min="1281" max="1281" width="8.85546875" style="2" customWidth="1"/>
    <col min="1282" max="1282" width="11.85546875" style="2" customWidth="1"/>
    <col min="1283" max="1283" width="8.85546875" style="2" customWidth="1"/>
    <col min="1284" max="1284" width="12.42578125" style="2" customWidth="1"/>
    <col min="1285" max="1286" width="8.85546875" style="2" customWidth="1"/>
    <col min="1287" max="1287" width="16.7109375" style="2" customWidth="1"/>
    <col min="1288" max="1288" width="18" style="2" customWidth="1"/>
    <col min="1289" max="1289" width="17.85546875" style="2" customWidth="1"/>
    <col min="1290" max="1290" width="17.28515625" style="2" customWidth="1"/>
    <col min="1291" max="1291" width="10.42578125" style="2" customWidth="1"/>
    <col min="1292" max="1292" width="16" style="2" customWidth="1"/>
    <col min="1293" max="1293" width="21.42578125" style="2" customWidth="1"/>
    <col min="1294" max="1294" width="17.28515625" style="2" customWidth="1"/>
    <col min="1295" max="1295" width="11.7109375" style="2" customWidth="1"/>
    <col min="1296" max="1296" width="10.5703125" style="2" customWidth="1"/>
    <col min="1297" max="1298" width="8.85546875" style="2"/>
    <col min="1299" max="1299" width="19.85546875" style="2" customWidth="1"/>
    <col min="1300" max="1300" width="15.140625" style="2" customWidth="1"/>
    <col min="1301" max="1301" width="16.85546875" style="2" customWidth="1"/>
    <col min="1302" max="1304" width="8.85546875" style="2"/>
    <col min="1305" max="1305" width="11.140625" style="2" customWidth="1"/>
    <col min="1306" max="1515" width="8.85546875" style="2"/>
    <col min="1516" max="1516" width="8.85546875" style="2" customWidth="1"/>
    <col min="1517" max="1517" width="24.140625" style="2" customWidth="1"/>
    <col min="1518" max="1518" width="19.5703125" style="2" customWidth="1"/>
    <col min="1519" max="1519" width="11" style="2" customWidth="1"/>
    <col min="1520" max="1520" width="10.140625" style="2" customWidth="1"/>
    <col min="1521" max="1522" width="14.28515625" style="2" customWidth="1"/>
    <col min="1523" max="1524" width="13.5703125" style="2" customWidth="1"/>
    <col min="1525" max="1525" width="10.28515625" style="2" customWidth="1"/>
    <col min="1526" max="1526" width="9.42578125" style="2" customWidth="1"/>
    <col min="1527" max="1527" width="12" style="2" customWidth="1"/>
    <col min="1528" max="1528" width="8.85546875" style="2" customWidth="1"/>
    <col min="1529" max="1529" width="10.7109375" style="2" customWidth="1"/>
    <col min="1530" max="1531" width="8.85546875" style="2" customWidth="1"/>
    <col min="1532" max="1532" width="15.140625" style="2" customWidth="1"/>
    <col min="1533" max="1533" width="10.7109375" style="2" customWidth="1"/>
    <col min="1534" max="1534" width="13" style="2" customWidth="1"/>
    <col min="1535" max="1535" width="19.7109375" style="2" customWidth="1"/>
    <col min="1536" max="1536" width="11.140625" style="2" customWidth="1"/>
    <col min="1537" max="1537" width="8.85546875" style="2" customWidth="1"/>
    <col min="1538" max="1538" width="11.85546875" style="2" customWidth="1"/>
    <col min="1539" max="1539" width="8.85546875" style="2" customWidth="1"/>
    <col min="1540" max="1540" width="12.42578125" style="2" customWidth="1"/>
    <col min="1541" max="1542" width="8.85546875" style="2" customWidth="1"/>
    <col min="1543" max="1543" width="16.7109375" style="2" customWidth="1"/>
    <col min="1544" max="1544" width="18" style="2" customWidth="1"/>
    <col min="1545" max="1545" width="17.85546875" style="2" customWidth="1"/>
    <col min="1546" max="1546" width="17.28515625" style="2" customWidth="1"/>
    <col min="1547" max="1547" width="10.42578125" style="2" customWidth="1"/>
    <col min="1548" max="1548" width="16" style="2" customWidth="1"/>
    <col min="1549" max="1549" width="21.42578125" style="2" customWidth="1"/>
    <col min="1550" max="1550" width="17.28515625" style="2" customWidth="1"/>
    <col min="1551" max="1551" width="11.7109375" style="2" customWidth="1"/>
    <col min="1552" max="1552" width="10.5703125" style="2" customWidth="1"/>
    <col min="1553" max="1554" width="8.85546875" style="2"/>
    <col min="1555" max="1555" width="19.85546875" style="2" customWidth="1"/>
    <col min="1556" max="1556" width="15.140625" style="2" customWidth="1"/>
    <col min="1557" max="1557" width="16.85546875" style="2" customWidth="1"/>
    <col min="1558" max="1560" width="8.85546875" style="2"/>
    <col min="1561" max="1561" width="11.140625" style="2" customWidth="1"/>
    <col min="1562" max="1771" width="8.85546875" style="2"/>
    <col min="1772" max="1772" width="8.85546875" style="2" customWidth="1"/>
    <col min="1773" max="1773" width="24.140625" style="2" customWidth="1"/>
    <col min="1774" max="1774" width="19.5703125" style="2" customWidth="1"/>
    <col min="1775" max="1775" width="11" style="2" customWidth="1"/>
    <col min="1776" max="1776" width="10.140625" style="2" customWidth="1"/>
    <col min="1777" max="1778" width="14.28515625" style="2" customWidth="1"/>
    <col min="1779" max="1780" width="13.5703125" style="2" customWidth="1"/>
    <col min="1781" max="1781" width="10.28515625" style="2" customWidth="1"/>
    <col min="1782" max="1782" width="9.42578125" style="2" customWidth="1"/>
    <col min="1783" max="1783" width="12" style="2" customWidth="1"/>
    <col min="1784" max="1784" width="8.85546875" style="2" customWidth="1"/>
    <col min="1785" max="1785" width="10.7109375" style="2" customWidth="1"/>
    <col min="1786" max="1787" width="8.85546875" style="2" customWidth="1"/>
    <col min="1788" max="1788" width="15.140625" style="2" customWidth="1"/>
    <col min="1789" max="1789" width="10.7109375" style="2" customWidth="1"/>
    <col min="1790" max="1790" width="13" style="2" customWidth="1"/>
    <col min="1791" max="1791" width="19.7109375" style="2" customWidth="1"/>
    <col min="1792" max="1792" width="11.140625" style="2" customWidth="1"/>
    <col min="1793" max="1793" width="8.85546875" style="2" customWidth="1"/>
    <col min="1794" max="1794" width="11.85546875" style="2" customWidth="1"/>
    <col min="1795" max="1795" width="8.85546875" style="2" customWidth="1"/>
    <col min="1796" max="1796" width="12.42578125" style="2" customWidth="1"/>
    <col min="1797" max="1798" width="8.85546875" style="2" customWidth="1"/>
    <col min="1799" max="1799" width="16.7109375" style="2" customWidth="1"/>
    <col min="1800" max="1800" width="18" style="2" customWidth="1"/>
    <col min="1801" max="1801" width="17.85546875" style="2" customWidth="1"/>
    <col min="1802" max="1802" width="17.28515625" style="2" customWidth="1"/>
    <col min="1803" max="1803" width="10.42578125" style="2" customWidth="1"/>
    <col min="1804" max="1804" width="16" style="2" customWidth="1"/>
    <col min="1805" max="1805" width="21.42578125" style="2" customWidth="1"/>
    <col min="1806" max="1806" width="17.28515625" style="2" customWidth="1"/>
    <col min="1807" max="1807" width="11.7109375" style="2" customWidth="1"/>
    <col min="1808" max="1808" width="10.5703125" style="2" customWidth="1"/>
    <col min="1809" max="1810" width="8.85546875" style="2"/>
    <col min="1811" max="1811" width="19.85546875" style="2" customWidth="1"/>
    <col min="1812" max="1812" width="15.140625" style="2" customWidth="1"/>
    <col min="1813" max="1813" width="16.85546875" style="2" customWidth="1"/>
    <col min="1814" max="1816" width="8.85546875" style="2"/>
    <col min="1817" max="1817" width="11.140625" style="2" customWidth="1"/>
    <col min="1818" max="2027" width="8.85546875" style="2"/>
    <col min="2028" max="2028" width="8.85546875" style="2" customWidth="1"/>
    <col min="2029" max="2029" width="24.140625" style="2" customWidth="1"/>
    <col min="2030" max="2030" width="19.5703125" style="2" customWidth="1"/>
    <col min="2031" max="2031" width="11" style="2" customWidth="1"/>
    <col min="2032" max="2032" width="10.140625" style="2" customWidth="1"/>
    <col min="2033" max="2034" width="14.28515625" style="2" customWidth="1"/>
    <col min="2035" max="2036" width="13.5703125" style="2" customWidth="1"/>
    <col min="2037" max="2037" width="10.28515625" style="2" customWidth="1"/>
    <col min="2038" max="2038" width="9.42578125" style="2" customWidth="1"/>
    <col min="2039" max="2039" width="12" style="2" customWidth="1"/>
    <col min="2040" max="2040" width="8.85546875" style="2" customWidth="1"/>
    <col min="2041" max="2041" width="10.7109375" style="2" customWidth="1"/>
    <col min="2042" max="2043" width="8.85546875" style="2" customWidth="1"/>
    <col min="2044" max="2044" width="15.140625" style="2" customWidth="1"/>
    <col min="2045" max="2045" width="10.7109375" style="2" customWidth="1"/>
    <col min="2046" max="2046" width="13" style="2" customWidth="1"/>
    <col min="2047" max="2047" width="19.7109375" style="2" customWidth="1"/>
    <col min="2048" max="2048" width="11.140625" style="2" customWidth="1"/>
    <col min="2049" max="2049" width="8.85546875" style="2" customWidth="1"/>
    <col min="2050" max="2050" width="11.85546875" style="2" customWidth="1"/>
    <col min="2051" max="2051" width="8.85546875" style="2" customWidth="1"/>
    <col min="2052" max="2052" width="12.42578125" style="2" customWidth="1"/>
    <col min="2053" max="2054" width="8.85546875" style="2" customWidth="1"/>
    <col min="2055" max="2055" width="16.7109375" style="2" customWidth="1"/>
    <col min="2056" max="2056" width="18" style="2" customWidth="1"/>
    <col min="2057" max="2057" width="17.85546875" style="2" customWidth="1"/>
    <col min="2058" max="2058" width="17.28515625" style="2" customWidth="1"/>
    <col min="2059" max="2059" width="10.42578125" style="2" customWidth="1"/>
    <col min="2060" max="2060" width="16" style="2" customWidth="1"/>
    <col min="2061" max="2061" width="21.42578125" style="2" customWidth="1"/>
    <col min="2062" max="2062" width="17.28515625" style="2" customWidth="1"/>
    <col min="2063" max="2063" width="11.7109375" style="2" customWidth="1"/>
    <col min="2064" max="2064" width="10.5703125" style="2" customWidth="1"/>
    <col min="2065" max="2066" width="8.85546875" style="2"/>
    <col min="2067" max="2067" width="19.85546875" style="2" customWidth="1"/>
    <col min="2068" max="2068" width="15.140625" style="2" customWidth="1"/>
    <col min="2069" max="2069" width="16.85546875" style="2" customWidth="1"/>
    <col min="2070" max="2072" width="8.85546875" style="2"/>
    <col min="2073" max="2073" width="11.140625" style="2" customWidth="1"/>
    <col min="2074" max="2283" width="8.85546875" style="2"/>
    <col min="2284" max="2284" width="8.85546875" style="2" customWidth="1"/>
    <col min="2285" max="2285" width="24.140625" style="2" customWidth="1"/>
    <col min="2286" max="2286" width="19.5703125" style="2" customWidth="1"/>
    <col min="2287" max="2287" width="11" style="2" customWidth="1"/>
    <col min="2288" max="2288" width="10.140625" style="2" customWidth="1"/>
    <col min="2289" max="2290" width="14.28515625" style="2" customWidth="1"/>
    <col min="2291" max="2292" width="13.5703125" style="2" customWidth="1"/>
    <col min="2293" max="2293" width="10.28515625" style="2" customWidth="1"/>
    <col min="2294" max="2294" width="9.42578125" style="2" customWidth="1"/>
    <col min="2295" max="2295" width="12" style="2" customWidth="1"/>
    <col min="2296" max="2296" width="8.85546875" style="2" customWidth="1"/>
    <col min="2297" max="2297" width="10.7109375" style="2" customWidth="1"/>
    <col min="2298" max="2299" width="8.85546875" style="2" customWidth="1"/>
    <col min="2300" max="2300" width="15.140625" style="2" customWidth="1"/>
    <col min="2301" max="2301" width="10.7109375" style="2" customWidth="1"/>
    <col min="2302" max="2302" width="13" style="2" customWidth="1"/>
    <col min="2303" max="2303" width="19.7109375" style="2" customWidth="1"/>
    <col min="2304" max="2304" width="11.140625" style="2" customWidth="1"/>
    <col min="2305" max="2305" width="8.85546875" style="2" customWidth="1"/>
    <col min="2306" max="2306" width="11.85546875" style="2" customWidth="1"/>
    <col min="2307" max="2307" width="8.85546875" style="2" customWidth="1"/>
    <col min="2308" max="2308" width="12.42578125" style="2" customWidth="1"/>
    <col min="2309" max="2310" width="8.85546875" style="2" customWidth="1"/>
    <col min="2311" max="2311" width="16.7109375" style="2" customWidth="1"/>
    <col min="2312" max="2312" width="18" style="2" customWidth="1"/>
    <col min="2313" max="2313" width="17.85546875" style="2" customWidth="1"/>
    <col min="2314" max="2314" width="17.28515625" style="2" customWidth="1"/>
    <col min="2315" max="2315" width="10.42578125" style="2" customWidth="1"/>
    <col min="2316" max="2316" width="16" style="2" customWidth="1"/>
    <col min="2317" max="2317" width="21.42578125" style="2" customWidth="1"/>
    <col min="2318" max="2318" width="17.28515625" style="2" customWidth="1"/>
    <col min="2319" max="2319" width="11.7109375" style="2" customWidth="1"/>
    <col min="2320" max="2320" width="10.5703125" style="2" customWidth="1"/>
    <col min="2321" max="2322" width="8.85546875" style="2"/>
    <col min="2323" max="2323" width="19.85546875" style="2" customWidth="1"/>
    <col min="2324" max="2324" width="15.140625" style="2" customWidth="1"/>
    <col min="2325" max="2325" width="16.85546875" style="2" customWidth="1"/>
    <col min="2326" max="2328" width="8.85546875" style="2"/>
    <col min="2329" max="2329" width="11.140625" style="2" customWidth="1"/>
    <col min="2330" max="2539" width="8.85546875" style="2"/>
    <col min="2540" max="2540" width="8.85546875" style="2" customWidth="1"/>
    <col min="2541" max="2541" width="24.140625" style="2" customWidth="1"/>
    <col min="2542" max="2542" width="19.5703125" style="2" customWidth="1"/>
    <col min="2543" max="2543" width="11" style="2" customWidth="1"/>
    <col min="2544" max="2544" width="10.140625" style="2" customWidth="1"/>
    <col min="2545" max="2546" width="14.28515625" style="2" customWidth="1"/>
    <col min="2547" max="2548" width="13.5703125" style="2" customWidth="1"/>
    <col min="2549" max="2549" width="10.28515625" style="2" customWidth="1"/>
    <col min="2550" max="2550" width="9.42578125" style="2" customWidth="1"/>
    <col min="2551" max="2551" width="12" style="2" customWidth="1"/>
    <col min="2552" max="2552" width="8.85546875" style="2" customWidth="1"/>
    <col min="2553" max="2553" width="10.7109375" style="2" customWidth="1"/>
    <col min="2554" max="2555" width="8.85546875" style="2" customWidth="1"/>
    <col min="2556" max="2556" width="15.140625" style="2" customWidth="1"/>
    <col min="2557" max="2557" width="10.7109375" style="2" customWidth="1"/>
    <col min="2558" max="2558" width="13" style="2" customWidth="1"/>
    <col min="2559" max="2559" width="19.7109375" style="2" customWidth="1"/>
    <col min="2560" max="2560" width="11.140625" style="2" customWidth="1"/>
    <col min="2561" max="2561" width="8.85546875" style="2" customWidth="1"/>
    <col min="2562" max="2562" width="11.85546875" style="2" customWidth="1"/>
    <col min="2563" max="2563" width="8.85546875" style="2" customWidth="1"/>
    <col min="2564" max="2564" width="12.42578125" style="2" customWidth="1"/>
    <col min="2565" max="2566" width="8.85546875" style="2" customWidth="1"/>
    <col min="2567" max="2567" width="16.7109375" style="2" customWidth="1"/>
    <col min="2568" max="2568" width="18" style="2" customWidth="1"/>
    <col min="2569" max="2569" width="17.85546875" style="2" customWidth="1"/>
    <col min="2570" max="2570" width="17.28515625" style="2" customWidth="1"/>
    <col min="2571" max="2571" width="10.42578125" style="2" customWidth="1"/>
    <col min="2572" max="2572" width="16" style="2" customWidth="1"/>
    <col min="2573" max="2573" width="21.42578125" style="2" customWidth="1"/>
    <col min="2574" max="2574" width="17.28515625" style="2" customWidth="1"/>
    <col min="2575" max="2575" width="11.7109375" style="2" customWidth="1"/>
    <col min="2576" max="2576" width="10.5703125" style="2" customWidth="1"/>
    <col min="2577" max="2578" width="8.85546875" style="2"/>
    <col min="2579" max="2579" width="19.85546875" style="2" customWidth="1"/>
    <col min="2580" max="2580" width="15.140625" style="2" customWidth="1"/>
    <col min="2581" max="2581" width="16.85546875" style="2" customWidth="1"/>
    <col min="2582" max="2584" width="8.85546875" style="2"/>
    <col min="2585" max="2585" width="11.140625" style="2" customWidth="1"/>
    <col min="2586" max="2795" width="8.85546875" style="2"/>
    <col min="2796" max="2796" width="8.85546875" style="2" customWidth="1"/>
    <col min="2797" max="2797" width="24.140625" style="2" customWidth="1"/>
    <col min="2798" max="2798" width="19.5703125" style="2" customWidth="1"/>
    <col min="2799" max="2799" width="11" style="2" customWidth="1"/>
    <col min="2800" max="2800" width="10.140625" style="2" customWidth="1"/>
    <col min="2801" max="2802" width="14.28515625" style="2" customWidth="1"/>
    <col min="2803" max="2804" width="13.5703125" style="2" customWidth="1"/>
    <col min="2805" max="2805" width="10.28515625" style="2" customWidth="1"/>
    <col min="2806" max="2806" width="9.42578125" style="2" customWidth="1"/>
    <col min="2807" max="2807" width="12" style="2" customWidth="1"/>
    <col min="2808" max="2808" width="8.85546875" style="2" customWidth="1"/>
    <col min="2809" max="2809" width="10.7109375" style="2" customWidth="1"/>
    <col min="2810" max="2811" width="8.85546875" style="2" customWidth="1"/>
    <col min="2812" max="2812" width="15.140625" style="2" customWidth="1"/>
    <col min="2813" max="2813" width="10.7109375" style="2" customWidth="1"/>
    <col min="2814" max="2814" width="13" style="2" customWidth="1"/>
    <col min="2815" max="2815" width="19.7109375" style="2" customWidth="1"/>
    <col min="2816" max="2816" width="11.140625" style="2" customWidth="1"/>
    <col min="2817" max="2817" width="8.85546875" style="2" customWidth="1"/>
    <col min="2818" max="2818" width="11.85546875" style="2" customWidth="1"/>
    <col min="2819" max="2819" width="8.85546875" style="2" customWidth="1"/>
    <col min="2820" max="2820" width="12.42578125" style="2" customWidth="1"/>
    <col min="2821" max="2822" width="8.85546875" style="2" customWidth="1"/>
    <col min="2823" max="2823" width="16.7109375" style="2" customWidth="1"/>
    <col min="2824" max="2824" width="18" style="2" customWidth="1"/>
    <col min="2825" max="2825" width="17.85546875" style="2" customWidth="1"/>
    <col min="2826" max="2826" width="17.28515625" style="2" customWidth="1"/>
    <col min="2827" max="2827" width="10.42578125" style="2" customWidth="1"/>
    <col min="2828" max="2828" width="16" style="2" customWidth="1"/>
    <col min="2829" max="2829" width="21.42578125" style="2" customWidth="1"/>
    <col min="2830" max="2830" width="17.28515625" style="2" customWidth="1"/>
    <col min="2831" max="2831" width="11.7109375" style="2" customWidth="1"/>
    <col min="2832" max="2832" width="10.5703125" style="2" customWidth="1"/>
    <col min="2833" max="2834" width="8.85546875" style="2"/>
    <col min="2835" max="2835" width="19.85546875" style="2" customWidth="1"/>
    <col min="2836" max="2836" width="15.140625" style="2" customWidth="1"/>
    <col min="2837" max="2837" width="16.85546875" style="2" customWidth="1"/>
    <col min="2838" max="2840" width="8.85546875" style="2"/>
    <col min="2841" max="2841" width="11.140625" style="2" customWidth="1"/>
    <col min="2842" max="3051" width="8.85546875" style="2"/>
    <col min="3052" max="3052" width="8.85546875" style="2" customWidth="1"/>
    <col min="3053" max="3053" width="24.140625" style="2" customWidth="1"/>
    <col min="3054" max="3054" width="19.5703125" style="2" customWidth="1"/>
    <col min="3055" max="3055" width="11" style="2" customWidth="1"/>
    <col min="3056" max="3056" width="10.140625" style="2" customWidth="1"/>
    <col min="3057" max="3058" width="14.28515625" style="2" customWidth="1"/>
    <col min="3059" max="3060" width="13.5703125" style="2" customWidth="1"/>
    <col min="3061" max="3061" width="10.28515625" style="2" customWidth="1"/>
    <col min="3062" max="3062" width="9.42578125" style="2" customWidth="1"/>
    <col min="3063" max="3063" width="12" style="2" customWidth="1"/>
    <col min="3064" max="3064" width="8.85546875" style="2" customWidth="1"/>
    <col min="3065" max="3065" width="10.7109375" style="2" customWidth="1"/>
    <col min="3066" max="3067" width="8.85546875" style="2" customWidth="1"/>
    <col min="3068" max="3068" width="15.140625" style="2" customWidth="1"/>
    <col min="3069" max="3069" width="10.7109375" style="2" customWidth="1"/>
    <col min="3070" max="3070" width="13" style="2" customWidth="1"/>
    <col min="3071" max="3071" width="19.7109375" style="2" customWidth="1"/>
    <col min="3072" max="3072" width="11.140625" style="2" customWidth="1"/>
    <col min="3073" max="3073" width="8.85546875" style="2" customWidth="1"/>
    <col min="3074" max="3074" width="11.85546875" style="2" customWidth="1"/>
    <col min="3075" max="3075" width="8.85546875" style="2" customWidth="1"/>
    <col min="3076" max="3076" width="12.42578125" style="2" customWidth="1"/>
    <col min="3077" max="3078" width="8.85546875" style="2" customWidth="1"/>
    <col min="3079" max="3079" width="16.7109375" style="2" customWidth="1"/>
    <col min="3080" max="3080" width="18" style="2" customWidth="1"/>
    <col min="3081" max="3081" width="17.85546875" style="2" customWidth="1"/>
    <col min="3082" max="3082" width="17.28515625" style="2" customWidth="1"/>
    <col min="3083" max="3083" width="10.42578125" style="2" customWidth="1"/>
    <col min="3084" max="3084" width="16" style="2" customWidth="1"/>
    <col min="3085" max="3085" width="21.42578125" style="2" customWidth="1"/>
    <col min="3086" max="3086" width="17.28515625" style="2" customWidth="1"/>
    <col min="3087" max="3087" width="11.7109375" style="2" customWidth="1"/>
    <col min="3088" max="3088" width="10.5703125" style="2" customWidth="1"/>
    <col min="3089" max="3090" width="8.85546875" style="2"/>
    <col min="3091" max="3091" width="19.85546875" style="2" customWidth="1"/>
    <col min="3092" max="3092" width="15.140625" style="2" customWidth="1"/>
    <col min="3093" max="3093" width="16.85546875" style="2" customWidth="1"/>
    <col min="3094" max="3096" width="8.85546875" style="2"/>
    <col min="3097" max="3097" width="11.140625" style="2" customWidth="1"/>
    <col min="3098" max="3307" width="8.85546875" style="2"/>
    <col min="3308" max="3308" width="8.85546875" style="2" customWidth="1"/>
    <col min="3309" max="3309" width="24.140625" style="2" customWidth="1"/>
    <col min="3310" max="3310" width="19.5703125" style="2" customWidth="1"/>
    <col min="3311" max="3311" width="11" style="2" customWidth="1"/>
    <col min="3312" max="3312" width="10.140625" style="2" customWidth="1"/>
    <col min="3313" max="3314" width="14.28515625" style="2" customWidth="1"/>
    <col min="3315" max="3316" width="13.5703125" style="2" customWidth="1"/>
    <col min="3317" max="3317" width="10.28515625" style="2" customWidth="1"/>
    <col min="3318" max="3318" width="9.42578125" style="2" customWidth="1"/>
    <col min="3319" max="3319" width="12" style="2" customWidth="1"/>
    <col min="3320" max="3320" width="8.85546875" style="2" customWidth="1"/>
    <col min="3321" max="3321" width="10.7109375" style="2" customWidth="1"/>
    <col min="3322" max="3323" width="8.85546875" style="2" customWidth="1"/>
    <col min="3324" max="3324" width="15.140625" style="2" customWidth="1"/>
    <col min="3325" max="3325" width="10.7109375" style="2" customWidth="1"/>
    <col min="3326" max="3326" width="13" style="2" customWidth="1"/>
    <col min="3327" max="3327" width="19.7109375" style="2" customWidth="1"/>
    <col min="3328" max="3328" width="11.140625" style="2" customWidth="1"/>
    <col min="3329" max="3329" width="8.85546875" style="2" customWidth="1"/>
    <col min="3330" max="3330" width="11.85546875" style="2" customWidth="1"/>
    <col min="3331" max="3331" width="8.85546875" style="2" customWidth="1"/>
    <col min="3332" max="3332" width="12.42578125" style="2" customWidth="1"/>
    <col min="3333" max="3334" width="8.85546875" style="2" customWidth="1"/>
    <col min="3335" max="3335" width="16.7109375" style="2" customWidth="1"/>
    <col min="3336" max="3336" width="18" style="2" customWidth="1"/>
    <col min="3337" max="3337" width="17.85546875" style="2" customWidth="1"/>
    <col min="3338" max="3338" width="17.28515625" style="2" customWidth="1"/>
    <col min="3339" max="3339" width="10.42578125" style="2" customWidth="1"/>
    <col min="3340" max="3340" width="16" style="2" customWidth="1"/>
    <col min="3341" max="3341" width="21.42578125" style="2" customWidth="1"/>
    <col min="3342" max="3342" width="17.28515625" style="2" customWidth="1"/>
    <col min="3343" max="3343" width="11.7109375" style="2" customWidth="1"/>
    <col min="3344" max="3344" width="10.5703125" style="2" customWidth="1"/>
    <col min="3345" max="3346" width="8.85546875" style="2"/>
    <col min="3347" max="3347" width="19.85546875" style="2" customWidth="1"/>
    <col min="3348" max="3348" width="15.140625" style="2" customWidth="1"/>
    <col min="3349" max="3349" width="16.85546875" style="2" customWidth="1"/>
    <col min="3350" max="3352" width="8.85546875" style="2"/>
    <col min="3353" max="3353" width="11.140625" style="2" customWidth="1"/>
    <col min="3354" max="3563" width="8.85546875" style="2"/>
    <col min="3564" max="3564" width="8.85546875" style="2" customWidth="1"/>
    <col min="3565" max="3565" width="24.140625" style="2" customWidth="1"/>
    <col min="3566" max="3566" width="19.5703125" style="2" customWidth="1"/>
    <col min="3567" max="3567" width="11" style="2" customWidth="1"/>
    <col min="3568" max="3568" width="10.140625" style="2" customWidth="1"/>
    <col min="3569" max="3570" width="14.28515625" style="2" customWidth="1"/>
    <col min="3571" max="3572" width="13.5703125" style="2" customWidth="1"/>
    <col min="3573" max="3573" width="10.28515625" style="2" customWidth="1"/>
    <col min="3574" max="3574" width="9.42578125" style="2" customWidth="1"/>
    <col min="3575" max="3575" width="12" style="2" customWidth="1"/>
    <col min="3576" max="3576" width="8.85546875" style="2" customWidth="1"/>
    <col min="3577" max="3577" width="10.7109375" style="2" customWidth="1"/>
    <col min="3578" max="3579" width="8.85546875" style="2" customWidth="1"/>
    <col min="3580" max="3580" width="15.140625" style="2" customWidth="1"/>
    <col min="3581" max="3581" width="10.7109375" style="2" customWidth="1"/>
    <col min="3582" max="3582" width="13" style="2" customWidth="1"/>
    <col min="3583" max="3583" width="19.7109375" style="2" customWidth="1"/>
    <col min="3584" max="3584" width="11.140625" style="2" customWidth="1"/>
    <col min="3585" max="3585" width="8.85546875" style="2" customWidth="1"/>
    <col min="3586" max="3586" width="11.85546875" style="2" customWidth="1"/>
    <col min="3587" max="3587" width="8.85546875" style="2" customWidth="1"/>
    <col min="3588" max="3588" width="12.42578125" style="2" customWidth="1"/>
    <col min="3589" max="3590" width="8.85546875" style="2" customWidth="1"/>
    <col min="3591" max="3591" width="16.7109375" style="2" customWidth="1"/>
    <col min="3592" max="3592" width="18" style="2" customWidth="1"/>
    <col min="3593" max="3593" width="17.85546875" style="2" customWidth="1"/>
    <col min="3594" max="3594" width="17.28515625" style="2" customWidth="1"/>
    <col min="3595" max="3595" width="10.42578125" style="2" customWidth="1"/>
    <col min="3596" max="3596" width="16" style="2" customWidth="1"/>
    <col min="3597" max="3597" width="21.42578125" style="2" customWidth="1"/>
    <col min="3598" max="3598" width="17.28515625" style="2" customWidth="1"/>
    <col min="3599" max="3599" width="11.7109375" style="2" customWidth="1"/>
    <col min="3600" max="3600" width="10.5703125" style="2" customWidth="1"/>
    <col min="3601" max="3602" width="8.85546875" style="2"/>
    <col min="3603" max="3603" width="19.85546875" style="2" customWidth="1"/>
    <col min="3604" max="3604" width="15.140625" style="2" customWidth="1"/>
    <col min="3605" max="3605" width="16.85546875" style="2" customWidth="1"/>
    <col min="3606" max="3608" width="8.85546875" style="2"/>
    <col min="3609" max="3609" width="11.140625" style="2" customWidth="1"/>
    <col min="3610" max="3819" width="8.85546875" style="2"/>
    <col min="3820" max="3820" width="8.85546875" style="2" customWidth="1"/>
    <col min="3821" max="3821" width="24.140625" style="2" customWidth="1"/>
    <col min="3822" max="3822" width="19.5703125" style="2" customWidth="1"/>
    <col min="3823" max="3823" width="11" style="2" customWidth="1"/>
    <col min="3824" max="3824" width="10.140625" style="2" customWidth="1"/>
    <col min="3825" max="3826" width="14.28515625" style="2" customWidth="1"/>
    <col min="3827" max="3828" width="13.5703125" style="2" customWidth="1"/>
    <col min="3829" max="3829" width="10.28515625" style="2" customWidth="1"/>
    <col min="3830" max="3830" width="9.42578125" style="2" customWidth="1"/>
    <col min="3831" max="3831" width="12" style="2" customWidth="1"/>
    <col min="3832" max="3832" width="8.85546875" style="2" customWidth="1"/>
    <col min="3833" max="3833" width="10.7109375" style="2" customWidth="1"/>
    <col min="3834" max="3835" width="8.85546875" style="2" customWidth="1"/>
    <col min="3836" max="3836" width="15.140625" style="2" customWidth="1"/>
    <col min="3837" max="3837" width="10.7109375" style="2" customWidth="1"/>
    <col min="3838" max="3838" width="13" style="2" customWidth="1"/>
    <col min="3839" max="3839" width="19.7109375" style="2" customWidth="1"/>
    <col min="3840" max="3840" width="11.140625" style="2" customWidth="1"/>
    <col min="3841" max="3841" width="8.85546875" style="2" customWidth="1"/>
    <col min="3842" max="3842" width="11.85546875" style="2" customWidth="1"/>
    <col min="3843" max="3843" width="8.85546875" style="2" customWidth="1"/>
    <col min="3844" max="3844" width="12.42578125" style="2" customWidth="1"/>
    <col min="3845" max="3846" width="8.85546875" style="2" customWidth="1"/>
    <col min="3847" max="3847" width="16.7109375" style="2" customWidth="1"/>
    <col min="3848" max="3848" width="18" style="2" customWidth="1"/>
    <col min="3849" max="3849" width="17.85546875" style="2" customWidth="1"/>
    <col min="3850" max="3850" width="17.28515625" style="2" customWidth="1"/>
    <col min="3851" max="3851" width="10.42578125" style="2" customWidth="1"/>
    <col min="3852" max="3852" width="16" style="2" customWidth="1"/>
    <col min="3853" max="3853" width="21.42578125" style="2" customWidth="1"/>
    <col min="3854" max="3854" width="17.28515625" style="2" customWidth="1"/>
    <col min="3855" max="3855" width="11.7109375" style="2" customWidth="1"/>
    <col min="3856" max="3856" width="10.5703125" style="2" customWidth="1"/>
    <col min="3857" max="3858" width="8.85546875" style="2"/>
    <col min="3859" max="3859" width="19.85546875" style="2" customWidth="1"/>
    <col min="3860" max="3860" width="15.140625" style="2" customWidth="1"/>
    <col min="3861" max="3861" width="16.85546875" style="2" customWidth="1"/>
    <col min="3862" max="3864" width="8.85546875" style="2"/>
    <col min="3865" max="3865" width="11.140625" style="2" customWidth="1"/>
    <col min="3866" max="4075" width="8.85546875" style="2"/>
    <col min="4076" max="4076" width="8.85546875" style="2" customWidth="1"/>
    <col min="4077" max="4077" width="24.140625" style="2" customWidth="1"/>
    <col min="4078" max="4078" width="19.5703125" style="2" customWidth="1"/>
    <col min="4079" max="4079" width="11" style="2" customWidth="1"/>
    <col min="4080" max="4080" width="10.140625" style="2" customWidth="1"/>
    <col min="4081" max="4082" width="14.28515625" style="2" customWidth="1"/>
    <col min="4083" max="4084" width="13.5703125" style="2" customWidth="1"/>
    <col min="4085" max="4085" width="10.28515625" style="2" customWidth="1"/>
    <col min="4086" max="4086" width="9.42578125" style="2" customWidth="1"/>
    <col min="4087" max="4087" width="12" style="2" customWidth="1"/>
    <col min="4088" max="4088" width="8.85546875" style="2" customWidth="1"/>
    <col min="4089" max="4089" width="10.7109375" style="2" customWidth="1"/>
    <col min="4090" max="4091" width="8.85546875" style="2" customWidth="1"/>
    <col min="4092" max="4092" width="15.140625" style="2" customWidth="1"/>
    <col min="4093" max="4093" width="10.7109375" style="2" customWidth="1"/>
    <col min="4094" max="4094" width="13" style="2" customWidth="1"/>
    <col min="4095" max="4095" width="19.7109375" style="2" customWidth="1"/>
    <col min="4096" max="4096" width="11.140625" style="2" customWidth="1"/>
    <col min="4097" max="4097" width="8.85546875" style="2" customWidth="1"/>
    <col min="4098" max="4098" width="11.85546875" style="2" customWidth="1"/>
    <col min="4099" max="4099" width="8.85546875" style="2" customWidth="1"/>
    <col min="4100" max="4100" width="12.42578125" style="2" customWidth="1"/>
    <col min="4101" max="4102" width="8.85546875" style="2" customWidth="1"/>
    <col min="4103" max="4103" width="16.7109375" style="2" customWidth="1"/>
    <col min="4104" max="4104" width="18" style="2" customWidth="1"/>
    <col min="4105" max="4105" width="17.85546875" style="2" customWidth="1"/>
    <col min="4106" max="4106" width="17.28515625" style="2" customWidth="1"/>
    <col min="4107" max="4107" width="10.42578125" style="2" customWidth="1"/>
    <col min="4108" max="4108" width="16" style="2" customWidth="1"/>
    <col min="4109" max="4109" width="21.42578125" style="2" customWidth="1"/>
    <col min="4110" max="4110" width="17.28515625" style="2" customWidth="1"/>
    <col min="4111" max="4111" width="11.7109375" style="2" customWidth="1"/>
    <col min="4112" max="4112" width="10.5703125" style="2" customWidth="1"/>
    <col min="4113" max="4114" width="8.85546875" style="2"/>
    <col min="4115" max="4115" width="19.85546875" style="2" customWidth="1"/>
    <col min="4116" max="4116" width="15.140625" style="2" customWidth="1"/>
    <col min="4117" max="4117" width="16.85546875" style="2" customWidth="1"/>
    <col min="4118" max="4120" width="8.85546875" style="2"/>
    <col min="4121" max="4121" width="11.140625" style="2" customWidth="1"/>
    <col min="4122" max="4331" width="8.85546875" style="2"/>
    <col min="4332" max="4332" width="8.85546875" style="2" customWidth="1"/>
    <col min="4333" max="4333" width="24.140625" style="2" customWidth="1"/>
    <col min="4334" max="4334" width="19.5703125" style="2" customWidth="1"/>
    <col min="4335" max="4335" width="11" style="2" customWidth="1"/>
    <col min="4336" max="4336" width="10.140625" style="2" customWidth="1"/>
    <col min="4337" max="4338" width="14.28515625" style="2" customWidth="1"/>
    <col min="4339" max="4340" width="13.5703125" style="2" customWidth="1"/>
    <col min="4341" max="4341" width="10.28515625" style="2" customWidth="1"/>
    <col min="4342" max="4342" width="9.42578125" style="2" customWidth="1"/>
    <col min="4343" max="4343" width="12" style="2" customWidth="1"/>
    <col min="4344" max="4344" width="8.85546875" style="2" customWidth="1"/>
    <col min="4345" max="4345" width="10.7109375" style="2" customWidth="1"/>
    <col min="4346" max="4347" width="8.85546875" style="2" customWidth="1"/>
    <col min="4348" max="4348" width="15.140625" style="2" customWidth="1"/>
    <col min="4349" max="4349" width="10.7109375" style="2" customWidth="1"/>
    <col min="4350" max="4350" width="13" style="2" customWidth="1"/>
    <col min="4351" max="4351" width="19.7109375" style="2" customWidth="1"/>
    <col min="4352" max="4352" width="11.140625" style="2" customWidth="1"/>
    <col min="4353" max="4353" width="8.85546875" style="2" customWidth="1"/>
    <col min="4354" max="4354" width="11.85546875" style="2" customWidth="1"/>
    <col min="4355" max="4355" width="8.85546875" style="2" customWidth="1"/>
    <col min="4356" max="4356" width="12.42578125" style="2" customWidth="1"/>
    <col min="4357" max="4358" width="8.85546875" style="2" customWidth="1"/>
    <col min="4359" max="4359" width="16.7109375" style="2" customWidth="1"/>
    <col min="4360" max="4360" width="18" style="2" customWidth="1"/>
    <col min="4361" max="4361" width="17.85546875" style="2" customWidth="1"/>
    <col min="4362" max="4362" width="17.28515625" style="2" customWidth="1"/>
    <col min="4363" max="4363" width="10.42578125" style="2" customWidth="1"/>
    <col min="4364" max="4364" width="16" style="2" customWidth="1"/>
    <col min="4365" max="4365" width="21.42578125" style="2" customWidth="1"/>
    <col min="4366" max="4366" width="17.28515625" style="2" customWidth="1"/>
    <col min="4367" max="4367" width="11.7109375" style="2" customWidth="1"/>
    <col min="4368" max="4368" width="10.5703125" style="2" customWidth="1"/>
    <col min="4369" max="4370" width="8.85546875" style="2"/>
    <col min="4371" max="4371" width="19.85546875" style="2" customWidth="1"/>
    <col min="4372" max="4372" width="15.140625" style="2" customWidth="1"/>
    <col min="4373" max="4373" width="16.85546875" style="2" customWidth="1"/>
    <col min="4374" max="4376" width="8.85546875" style="2"/>
    <col min="4377" max="4377" width="11.140625" style="2" customWidth="1"/>
    <col min="4378" max="4587" width="8.85546875" style="2"/>
    <col min="4588" max="4588" width="8.85546875" style="2" customWidth="1"/>
    <col min="4589" max="4589" width="24.140625" style="2" customWidth="1"/>
    <col min="4590" max="4590" width="19.5703125" style="2" customWidth="1"/>
    <col min="4591" max="4591" width="11" style="2" customWidth="1"/>
    <col min="4592" max="4592" width="10.140625" style="2" customWidth="1"/>
    <col min="4593" max="4594" width="14.28515625" style="2" customWidth="1"/>
    <col min="4595" max="4596" width="13.5703125" style="2" customWidth="1"/>
    <col min="4597" max="4597" width="10.28515625" style="2" customWidth="1"/>
    <col min="4598" max="4598" width="9.42578125" style="2" customWidth="1"/>
    <col min="4599" max="4599" width="12" style="2" customWidth="1"/>
    <col min="4600" max="4600" width="8.85546875" style="2" customWidth="1"/>
    <col min="4601" max="4601" width="10.7109375" style="2" customWidth="1"/>
    <col min="4602" max="4603" width="8.85546875" style="2" customWidth="1"/>
    <col min="4604" max="4604" width="15.140625" style="2" customWidth="1"/>
    <col min="4605" max="4605" width="10.7109375" style="2" customWidth="1"/>
    <col min="4606" max="4606" width="13" style="2" customWidth="1"/>
    <col min="4607" max="4607" width="19.7109375" style="2" customWidth="1"/>
    <col min="4608" max="4608" width="11.140625" style="2" customWidth="1"/>
    <col min="4609" max="4609" width="8.85546875" style="2" customWidth="1"/>
    <col min="4610" max="4610" width="11.85546875" style="2" customWidth="1"/>
    <col min="4611" max="4611" width="8.85546875" style="2" customWidth="1"/>
    <col min="4612" max="4612" width="12.42578125" style="2" customWidth="1"/>
    <col min="4613" max="4614" width="8.85546875" style="2" customWidth="1"/>
    <col min="4615" max="4615" width="16.7109375" style="2" customWidth="1"/>
    <col min="4616" max="4616" width="18" style="2" customWidth="1"/>
    <col min="4617" max="4617" width="17.85546875" style="2" customWidth="1"/>
    <col min="4618" max="4618" width="17.28515625" style="2" customWidth="1"/>
    <col min="4619" max="4619" width="10.42578125" style="2" customWidth="1"/>
    <col min="4620" max="4620" width="16" style="2" customWidth="1"/>
    <col min="4621" max="4621" width="21.42578125" style="2" customWidth="1"/>
    <col min="4622" max="4622" width="17.28515625" style="2" customWidth="1"/>
    <col min="4623" max="4623" width="11.7109375" style="2" customWidth="1"/>
    <col min="4624" max="4624" width="10.5703125" style="2" customWidth="1"/>
    <col min="4625" max="4626" width="8.85546875" style="2"/>
    <col min="4627" max="4627" width="19.85546875" style="2" customWidth="1"/>
    <col min="4628" max="4628" width="15.140625" style="2" customWidth="1"/>
    <col min="4629" max="4629" width="16.85546875" style="2" customWidth="1"/>
    <col min="4630" max="4632" width="8.85546875" style="2"/>
    <col min="4633" max="4633" width="11.140625" style="2" customWidth="1"/>
    <col min="4634" max="4843" width="8.85546875" style="2"/>
    <col min="4844" max="4844" width="8.85546875" style="2" customWidth="1"/>
    <col min="4845" max="4845" width="24.140625" style="2" customWidth="1"/>
    <col min="4846" max="4846" width="19.5703125" style="2" customWidth="1"/>
    <col min="4847" max="4847" width="11" style="2" customWidth="1"/>
    <col min="4848" max="4848" width="10.140625" style="2" customWidth="1"/>
    <col min="4849" max="4850" width="14.28515625" style="2" customWidth="1"/>
    <col min="4851" max="4852" width="13.5703125" style="2" customWidth="1"/>
    <col min="4853" max="4853" width="10.28515625" style="2" customWidth="1"/>
    <col min="4854" max="4854" width="9.42578125" style="2" customWidth="1"/>
    <col min="4855" max="4855" width="12" style="2" customWidth="1"/>
    <col min="4856" max="4856" width="8.85546875" style="2" customWidth="1"/>
    <col min="4857" max="4857" width="10.7109375" style="2" customWidth="1"/>
    <col min="4858" max="4859" width="8.85546875" style="2" customWidth="1"/>
    <col min="4860" max="4860" width="15.140625" style="2" customWidth="1"/>
    <col min="4861" max="4861" width="10.7109375" style="2" customWidth="1"/>
    <col min="4862" max="4862" width="13" style="2" customWidth="1"/>
    <col min="4863" max="4863" width="19.7109375" style="2" customWidth="1"/>
    <col min="4864" max="4864" width="11.140625" style="2" customWidth="1"/>
    <col min="4865" max="4865" width="8.85546875" style="2" customWidth="1"/>
    <col min="4866" max="4866" width="11.85546875" style="2" customWidth="1"/>
    <col min="4867" max="4867" width="8.85546875" style="2" customWidth="1"/>
    <col min="4868" max="4868" width="12.42578125" style="2" customWidth="1"/>
    <col min="4869" max="4870" width="8.85546875" style="2" customWidth="1"/>
    <col min="4871" max="4871" width="16.7109375" style="2" customWidth="1"/>
    <col min="4872" max="4872" width="18" style="2" customWidth="1"/>
    <col min="4873" max="4873" width="17.85546875" style="2" customWidth="1"/>
    <col min="4874" max="4874" width="17.28515625" style="2" customWidth="1"/>
    <col min="4875" max="4875" width="10.42578125" style="2" customWidth="1"/>
    <col min="4876" max="4876" width="16" style="2" customWidth="1"/>
    <col min="4877" max="4877" width="21.42578125" style="2" customWidth="1"/>
    <col min="4878" max="4878" width="17.28515625" style="2" customWidth="1"/>
    <col min="4879" max="4879" width="11.7109375" style="2" customWidth="1"/>
    <col min="4880" max="4880" width="10.5703125" style="2" customWidth="1"/>
    <col min="4881" max="4882" width="8.85546875" style="2"/>
    <col min="4883" max="4883" width="19.85546875" style="2" customWidth="1"/>
    <col min="4884" max="4884" width="15.140625" style="2" customWidth="1"/>
    <col min="4885" max="4885" width="16.85546875" style="2" customWidth="1"/>
    <col min="4886" max="4888" width="8.85546875" style="2"/>
    <col min="4889" max="4889" width="11.140625" style="2" customWidth="1"/>
    <col min="4890" max="5099" width="8.85546875" style="2"/>
    <col min="5100" max="5100" width="8.85546875" style="2" customWidth="1"/>
    <col min="5101" max="5101" width="24.140625" style="2" customWidth="1"/>
    <col min="5102" max="5102" width="19.5703125" style="2" customWidth="1"/>
    <col min="5103" max="5103" width="11" style="2" customWidth="1"/>
    <col min="5104" max="5104" width="10.140625" style="2" customWidth="1"/>
    <col min="5105" max="5106" width="14.28515625" style="2" customWidth="1"/>
    <col min="5107" max="5108" width="13.5703125" style="2" customWidth="1"/>
    <col min="5109" max="5109" width="10.28515625" style="2" customWidth="1"/>
    <col min="5110" max="5110" width="9.42578125" style="2" customWidth="1"/>
    <col min="5111" max="5111" width="12" style="2" customWidth="1"/>
    <col min="5112" max="5112" width="8.85546875" style="2" customWidth="1"/>
    <col min="5113" max="5113" width="10.7109375" style="2" customWidth="1"/>
    <col min="5114" max="5115" width="8.85546875" style="2" customWidth="1"/>
    <col min="5116" max="5116" width="15.140625" style="2" customWidth="1"/>
    <col min="5117" max="5117" width="10.7109375" style="2" customWidth="1"/>
    <col min="5118" max="5118" width="13" style="2" customWidth="1"/>
    <col min="5119" max="5119" width="19.7109375" style="2" customWidth="1"/>
    <col min="5120" max="5120" width="11.140625" style="2" customWidth="1"/>
    <col min="5121" max="5121" width="8.85546875" style="2" customWidth="1"/>
    <col min="5122" max="5122" width="11.85546875" style="2" customWidth="1"/>
    <col min="5123" max="5123" width="8.85546875" style="2" customWidth="1"/>
    <col min="5124" max="5124" width="12.42578125" style="2" customWidth="1"/>
    <col min="5125" max="5126" width="8.85546875" style="2" customWidth="1"/>
    <col min="5127" max="5127" width="16.7109375" style="2" customWidth="1"/>
    <col min="5128" max="5128" width="18" style="2" customWidth="1"/>
    <col min="5129" max="5129" width="17.85546875" style="2" customWidth="1"/>
    <col min="5130" max="5130" width="17.28515625" style="2" customWidth="1"/>
    <col min="5131" max="5131" width="10.42578125" style="2" customWidth="1"/>
    <col min="5132" max="5132" width="16" style="2" customWidth="1"/>
    <col min="5133" max="5133" width="21.42578125" style="2" customWidth="1"/>
    <col min="5134" max="5134" width="17.28515625" style="2" customWidth="1"/>
    <col min="5135" max="5135" width="11.7109375" style="2" customWidth="1"/>
    <col min="5136" max="5136" width="10.5703125" style="2" customWidth="1"/>
    <col min="5137" max="5138" width="8.85546875" style="2"/>
    <col min="5139" max="5139" width="19.85546875" style="2" customWidth="1"/>
    <col min="5140" max="5140" width="15.140625" style="2" customWidth="1"/>
    <col min="5141" max="5141" width="16.85546875" style="2" customWidth="1"/>
    <col min="5142" max="5144" width="8.85546875" style="2"/>
    <col min="5145" max="5145" width="11.140625" style="2" customWidth="1"/>
    <col min="5146" max="5355" width="8.85546875" style="2"/>
    <col min="5356" max="5356" width="8.85546875" style="2" customWidth="1"/>
    <col min="5357" max="5357" width="24.140625" style="2" customWidth="1"/>
    <col min="5358" max="5358" width="19.5703125" style="2" customWidth="1"/>
    <col min="5359" max="5359" width="11" style="2" customWidth="1"/>
    <col min="5360" max="5360" width="10.140625" style="2" customWidth="1"/>
    <col min="5361" max="5362" width="14.28515625" style="2" customWidth="1"/>
    <col min="5363" max="5364" width="13.5703125" style="2" customWidth="1"/>
    <col min="5365" max="5365" width="10.28515625" style="2" customWidth="1"/>
    <col min="5366" max="5366" width="9.42578125" style="2" customWidth="1"/>
    <col min="5367" max="5367" width="12" style="2" customWidth="1"/>
    <col min="5368" max="5368" width="8.85546875" style="2" customWidth="1"/>
    <col min="5369" max="5369" width="10.7109375" style="2" customWidth="1"/>
    <col min="5370" max="5371" width="8.85546875" style="2" customWidth="1"/>
    <col min="5372" max="5372" width="15.140625" style="2" customWidth="1"/>
    <col min="5373" max="5373" width="10.7109375" style="2" customWidth="1"/>
    <col min="5374" max="5374" width="13" style="2" customWidth="1"/>
    <col min="5375" max="5375" width="19.7109375" style="2" customWidth="1"/>
    <col min="5376" max="5376" width="11.140625" style="2" customWidth="1"/>
    <col min="5377" max="5377" width="8.85546875" style="2" customWidth="1"/>
    <col min="5378" max="5378" width="11.85546875" style="2" customWidth="1"/>
    <col min="5379" max="5379" width="8.85546875" style="2" customWidth="1"/>
    <col min="5380" max="5380" width="12.42578125" style="2" customWidth="1"/>
    <col min="5381" max="5382" width="8.85546875" style="2" customWidth="1"/>
    <col min="5383" max="5383" width="16.7109375" style="2" customWidth="1"/>
    <col min="5384" max="5384" width="18" style="2" customWidth="1"/>
    <col min="5385" max="5385" width="17.85546875" style="2" customWidth="1"/>
    <col min="5386" max="5386" width="17.28515625" style="2" customWidth="1"/>
    <col min="5387" max="5387" width="10.42578125" style="2" customWidth="1"/>
    <col min="5388" max="5388" width="16" style="2" customWidth="1"/>
    <col min="5389" max="5389" width="21.42578125" style="2" customWidth="1"/>
    <col min="5390" max="5390" width="17.28515625" style="2" customWidth="1"/>
    <col min="5391" max="5391" width="11.7109375" style="2" customWidth="1"/>
    <col min="5392" max="5392" width="10.5703125" style="2" customWidth="1"/>
    <col min="5393" max="5394" width="8.85546875" style="2"/>
    <col min="5395" max="5395" width="19.85546875" style="2" customWidth="1"/>
    <col min="5396" max="5396" width="15.140625" style="2" customWidth="1"/>
    <col min="5397" max="5397" width="16.85546875" style="2" customWidth="1"/>
    <col min="5398" max="5400" width="8.85546875" style="2"/>
    <col min="5401" max="5401" width="11.140625" style="2" customWidth="1"/>
    <col min="5402" max="5611" width="8.85546875" style="2"/>
    <col min="5612" max="5612" width="8.85546875" style="2" customWidth="1"/>
    <col min="5613" max="5613" width="24.140625" style="2" customWidth="1"/>
    <col min="5614" max="5614" width="19.5703125" style="2" customWidth="1"/>
    <col min="5615" max="5615" width="11" style="2" customWidth="1"/>
    <col min="5616" max="5616" width="10.140625" style="2" customWidth="1"/>
    <col min="5617" max="5618" width="14.28515625" style="2" customWidth="1"/>
    <col min="5619" max="5620" width="13.5703125" style="2" customWidth="1"/>
    <col min="5621" max="5621" width="10.28515625" style="2" customWidth="1"/>
    <col min="5622" max="5622" width="9.42578125" style="2" customWidth="1"/>
    <col min="5623" max="5623" width="12" style="2" customWidth="1"/>
    <col min="5624" max="5624" width="8.85546875" style="2" customWidth="1"/>
    <col min="5625" max="5625" width="10.7109375" style="2" customWidth="1"/>
    <col min="5626" max="5627" width="8.85546875" style="2" customWidth="1"/>
    <col min="5628" max="5628" width="15.140625" style="2" customWidth="1"/>
    <col min="5629" max="5629" width="10.7109375" style="2" customWidth="1"/>
    <col min="5630" max="5630" width="13" style="2" customWidth="1"/>
    <col min="5631" max="5631" width="19.7109375" style="2" customWidth="1"/>
    <col min="5632" max="5632" width="11.140625" style="2" customWidth="1"/>
    <col min="5633" max="5633" width="8.85546875" style="2" customWidth="1"/>
    <col min="5634" max="5634" width="11.85546875" style="2" customWidth="1"/>
    <col min="5635" max="5635" width="8.85546875" style="2" customWidth="1"/>
    <col min="5636" max="5636" width="12.42578125" style="2" customWidth="1"/>
    <col min="5637" max="5638" width="8.85546875" style="2" customWidth="1"/>
    <col min="5639" max="5639" width="16.7109375" style="2" customWidth="1"/>
    <col min="5640" max="5640" width="18" style="2" customWidth="1"/>
    <col min="5641" max="5641" width="17.85546875" style="2" customWidth="1"/>
    <col min="5642" max="5642" width="17.28515625" style="2" customWidth="1"/>
    <col min="5643" max="5643" width="10.42578125" style="2" customWidth="1"/>
    <col min="5644" max="5644" width="16" style="2" customWidth="1"/>
    <col min="5645" max="5645" width="21.42578125" style="2" customWidth="1"/>
    <col min="5646" max="5646" width="17.28515625" style="2" customWidth="1"/>
    <col min="5647" max="5647" width="11.7109375" style="2" customWidth="1"/>
    <col min="5648" max="5648" width="10.5703125" style="2" customWidth="1"/>
    <col min="5649" max="5650" width="8.85546875" style="2"/>
    <col min="5651" max="5651" width="19.85546875" style="2" customWidth="1"/>
    <col min="5652" max="5652" width="15.140625" style="2" customWidth="1"/>
    <col min="5653" max="5653" width="16.85546875" style="2" customWidth="1"/>
    <col min="5654" max="5656" width="8.85546875" style="2"/>
    <col min="5657" max="5657" width="11.140625" style="2" customWidth="1"/>
    <col min="5658" max="5867" width="8.85546875" style="2"/>
    <col min="5868" max="5868" width="8.85546875" style="2" customWidth="1"/>
    <col min="5869" max="5869" width="24.140625" style="2" customWidth="1"/>
    <col min="5870" max="5870" width="19.5703125" style="2" customWidth="1"/>
    <col min="5871" max="5871" width="11" style="2" customWidth="1"/>
    <col min="5872" max="5872" width="10.140625" style="2" customWidth="1"/>
    <col min="5873" max="5874" width="14.28515625" style="2" customWidth="1"/>
    <col min="5875" max="5876" width="13.5703125" style="2" customWidth="1"/>
    <col min="5877" max="5877" width="10.28515625" style="2" customWidth="1"/>
    <col min="5878" max="5878" width="9.42578125" style="2" customWidth="1"/>
    <col min="5879" max="5879" width="12" style="2" customWidth="1"/>
    <col min="5880" max="5880" width="8.85546875" style="2" customWidth="1"/>
    <col min="5881" max="5881" width="10.7109375" style="2" customWidth="1"/>
    <col min="5882" max="5883" width="8.85546875" style="2" customWidth="1"/>
    <col min="5884" max="5884" width="15.140625" style="2" customWidth="1"/>
    <col min="5885" max="5885" width="10.7109375" style="2" customWidth="1"/>
    <col min="5886" max="5886" width="13" style="2" customWidth="1"/>
    <col min="5887" max="5887" width="19.7109375" style="2" customWidth="1"/>
    <col min="5888" max="5888" width="11.140625" style="2" customWidth="1"/>
    <col min="5889" max="5889" width="8.85546875" style="2" customWidth="1"/>
    <col min="5890" max="5890" width="11.85546875" style="2" customWidth="1"/>
    <col min="5891" max="5891" width="8.85546875" style="2" customWidth="1"/>
    <col min="5892" max="5892" width="12.42578125" style="2" customWidth="1"/>
    <col min="5893" max="5894" width="8.85546875" style="2" customWidth="1"/>
    <col min="5895" max="5895" width="16.7109375" style="2" customWidth="1"/>
    <col min="5896" max="5896" width="18" style="2" customWidth="1"/>
    <col min="5897" max="5897" width="17.85546875" style="2" customWidth="1"/>
    <col min="5898" max="5898" width="17.28515625" style="2" customWidth="1"/>
    <col min="5899" max="5899" width="10.42578125" style="2" customWidth="1"/>
    <col min="5900" max="5900" width="16" style="2" customWidth="1"/>
    <col min="5901" max="5901" width="21.42578125" style="2" customWidth="1"/>
    <col min="5902" max="5902" width="17.28515625" style="2" customWidth="1"/>
    <col min="5903" max="5903" width="11.7109375" style="2" customWidth="1"/>
    <col min="5904" max="5904" width="10.5703125" style="2" customWidth="1"/>
    <col min="5905" max="5906" width="8.85546875" style="2"/>
    <col min="5907" max="5907" width="19.85546875" style="2" customWidth="1"/>
    <col min="5908" max="5908" width="15.140625" style="2" customWidth="1"/>
    <col min="5909" max="5909" width="16.85546875" style="2" customWidth="1"/>
    <col min="5910" max="5912" width="8.85546875" style="2"/>
    <col min="5913" max="5913" width="11.140625" style="2" customWidth="1"/>
    <col min="5914" max="6123" width="8.85546875" style="2"/>
    <col min="6124" max="6124" width="8.85546875" style="2" customWidth="1"/>
    <col min="6125" max="6125" width="24.140625" style="2" customWidth="1"/>
    <col min="6126" max="6126" width="19.5703125" style="2" customWidth="1"/>
    <col min="6127" max="6127" width="11" style="2" customWidth="1"/>
    <col min="6128" max="6128" width="10.140625" style="2" customWidth="1"/>
    <col min="6129" max="6130" width="14.28515625" style="2" customWidth="1"/>
    <col min="6131" max="6132" width="13.5703125" style="2" customWidth="1"/>
    <col min="6133" max="6133" width="10.28515625" style="2" customWidth="1"/>
    <col min="6134" max="6134" width="9.42578125" style="2" customWidth="1"/>
    <col min="6135" max="6135" width="12" style="2" customWidth="1"/>
    <col min="6136" max="6136" width="8.85546875" style="2" customWidth="1"/>
    <col min="6137" max="6137" width="10.7109375" style="2" customWidth="1"/>
    <col min="6138" max="6139" width="8.85546875" style="2" customWidth="1"/>
    <col min="6140" max="6140" width="15.140625" style="2" customWidth="1"/>
    <col min="6141" max="6141" width="10.7109375" style="2" customWidth="1"/>
    <col min="6142" max="6142" width="13" style="2" customWidth="1"/>
    <col min="6143" max="6143" width="19.7109375" style="2" customWidth="1"/>
    <col min="6144" max="6144" width="11.140625" style="2" customWidth="1"/>
    <col min="6145" max="6145" width="8.85546875" style="2" customWidth="1"/>
    <col min="6146" max="6146" width="11.85546875" style="2" customWidth="1"/>
    <col min="6147" max="6147" width="8.85546875" style="2" customWidth="1"/>
    <col min="6148" max="6148" width="12.42578125" style="2" customWidth="1"/>
    <col min="6149" max="6150" width="8.85546875" style="2" customWidth="1"/>
    <col min="6151" max="6151" width="16.7109375" style="2" customWidth="1"/>
    <col min="6152" max="6152" width="18" style="2" customWidth="1"/>
    <col min="6153" max="6153" width="17.85546875" style="2" customWidth="1"/>
    <col min="6154" max="6154" width="17.28515625" style="2" customWidth="1"/>
    <col min="6155" max="6155" width="10.42578125" style="2" customWidth="1"/>
    <col min="6156" max="6156" width="16" style="2" customWidth="1"/>
    <col min="6157" max="6157" width="21.42578125" style="2" customWidth="1"/>
    <col min="6158" max="6158" width="17.28515625" style="2" customWidth="1"/>
    <col min="6159" max="6159" width="11.7109375" style="2" customWidth="1"/>
    <col min="6160" max="6160" width="10.5703125" style="2" customWidth="1"/>
    <col min="6161" max="6162" width="8.85546875" style="2"/>
    <col min="6163" max="6163" width="19.85546875" style="2" customWidth="1"/>
    <col min="6164" max="6164" width="15.140625" style="2" customWidth="1"/>
    <col min="6165" max="6165" width="16.85546875" style="2" customWidth="1"/>
    <col min="6166" max="6168" width="8.85546875" style="2"/>
    <col min="6169" max="6169" width="11.140625" style="2" customWidth="1"/>
    <col min="6170" max="6379" width="8.85546875" style="2"/>
    <col min="6380" max="6380" width="8.85546875" style="2" customWidth="1"/>
    <col min="6381" max="6381" width="24.140625" style="2" customWidth="1"/>
    <col min="6382" max="6382" width="19.5703125" style="2" customWidth="1"/>
    <col min="6383" max="6383" width="11" style="2" customWidth="1"/>
    <col min="6384" max="6384" width="10.140625" style="2" customWidth="1"/>
    <col min="6385" max="6386" width="14.28515625" style="2" customWidth="1"/>
    <col min="6387" max="6388" width="13.5703125" style="2" customWidth="1"/>
    <col min="6389" max="6389" width="10.28515625" style="2" customWidth="1"/>
    <col min="6390" max="6390" width="9.42578125" style="2" customWidth="1"/>
    <col min="6391" max="6391" width="12" style="2" customWidth="1"/>
    <col min="6392" max="6392" width="8.85546875" style="2" customWidth="1"/>
    <col min="6393" max="6393" width="10.7109375" style="2" customWidth="1"/>
    <col min="6394" max="6395" width="8.85546875" style="2" customWidth="1"/>
    <col min="6396" max="6396" width="15.140625" style="2" customWidth="1"/>
    <col min="6397" max="6397" width="10.7109375" style="2" customWidth="1"/>
    <col min="6398" max="6398" width="13" style="2" customWidth="1"/>
    <col min="6399" max="6399" width="19.7109375" style="2" customWidth="1"/>
    <col min="6400" max="6400" width="11.140625" style="2" customWidth="1"/>
    <col min="6401" max="6401" width="8.85546875" style="2" customWidth="1"/>
    <col min="6402" max="6402" width="11.85546875" style="2" customWidth="1"/>
    <col min="6403" max="6403" width="8.85546875" style="2" customWidth="1"/>
    <col min="6404" max="6404" width="12.42578125" style="2" customWidth="1"/>
    <col min="6405" max="6406" width="8.85546875" style="2" customWidth="1"/>
    <col min="6407" max="6407" width="16.7109375" style="2" customWidth="1"/>
    <col min="6408" max="6408" width="18" style="2" customWidth="1"/>
    <col min="6409" max="6409" width="17.85546875" style="2" customWidth="1"/>
    <col min="6410" max="6410" width="17.28515625" style="2" customWidth="1"/>
    <col min="6411" max="6411" width="10.42578125" style="2" customWidth="1"/>
    <col min="6412" max="6412" width="16" style="2" customWidth="1"/>
    <col min="6413" max="6413" width="21.42578125" style="2" customWidth="1"/>
    <col min="6414" max="6414" width="17.28515625" style="2" customWidth="1"/>
    <col min="6415" max="6415" width="11.7109375" style="2" customWidth="1"/>
    <col min="6416" max="6416" width="10.5703125" style="2" customWidth="1"/>
    <col min="6417" max="6418" width="8.85546875" style="2"/>
    <col min="6419" max="6419" width="19.85546875" style="2" customWidth="1"/>
    <col min="6420" max="6420" width="15.140625" style="2" customWidth="1"/>
    <col min="6421" max="6421" width="16.85546875" style="2" customWidth="1"/>
    <col min="6422" max="6424" width="8.85546875" style="2"/>
    <col min="6425" max="6425" width="11.140625" style="2" customWidth="1"/>
    <col min="6426" max="6635" width="8.85546875" style="2"/>
    <col min="6636" max="6636" width="8.85546875" style="2" customWidth="1"/>
    <col min="6637" max="6637" width="24.140625" style="2" customWidth="1"/>
    <col min="6638" max="6638" width="19.5703125" style="2" customWidth="1"/>
    <col min="6639" max="6639" width="11" style="2" customWidth="1"/>
    <col min="6640" max="6640" width="10.140625" style="2" customWidth="1"/>
    <col min="6641" max="6642" width="14.28515625" style="2" customWidth="1"/>
    <col min="6643" max="6644" width="13.5703125" style="2" customWidth="1"/>
    <col min="6645" max="6645" width="10.28515625" style="2" customWidth="1"/>
    <col min="6646" max="6646" width="9.42578125" style="2" customWidth="1"/>
    <col min="6647" max="6647" width="12" style="2" customWidth="1"/>
    <col min="6648" max="6648" width="8.85546875" style="2" customWidth="1"/>
    <col min="6649" max="6649" width="10.7109375" style="2" customWidth="1"/>
    <col min="6650" max="6651" width="8.85546875" style="2" customWidth="1"/>
    <col min="6652" max="6652" width="15.140625" style="2" customWidth="1"/>
    <col min="6653" max="6653" width="10.7109375" style="2" customWidth="1"/>
    <col min="6654" max="6654" width="13" style="2" customWidth="1"/>
    <col min="6655" max="6655" width="19.7109375" style="2" customWidth="1"/>
    <col min="6656" max="6656" width="11.140625" style="2" customWidth="1"/>
    <col min="6657" max="6657" width="8.85546875" style="2" customWidth="1"/>
    <col min="6658" max="6658" width="11.85546875" style="2" customWidth="1"/>
    <col min="6659" max="6659" width="8.85546875" style="2" customWidth="1"/>
    <col min="6660" max="6660" width="12.42578125" style="2" customWidth="1"/>
    <col min="6661" max="6662" width="8.85546875" style="2" customWidth="1"/>
    <col min="6663" max="6663" width="16.7109375" style="2" customWidth="1"/>
    <col min="6664" max="6664" width="18" style="2" customWidth="1"/>
    <col min="6665" max="6665" width="17.85546875" style="2" customWidth="1"/>
    <col min="6666" max="6666" width="17.28515625" style="2" customWidth="1"/>
    <col min="6667" max="6667" width="10.42578125" style="2" customWidth="1"/>
    <col min="6668" max="6668" width="16" style="2" customWidth="1"/>
    <col min="6669" max="6669" width="21.42578125" style="2" customWidth="1"/>
    <col min="6670" max="6670" width="17.28515625" style="2" customWidth="1"/>
    <col min="6671" max="6671" width="11.7109375" style="2" customWidth="1"/>
    <col min="6672" max="6672" width="10.5703125" style="2" customWidth="1"/>
    <col min="6673" max="6674" width="8.85546875" style="2"/>
    <col min="6675" max="6675" width="19.85546875" style="2" customWidth="1"/>
    <col min="6676" max="6676" width="15.140625" style="2" customWidth="1"/>
    <col min="6677" max="6677" width="16.85546875" style="2" customWidth="1"/>
    <col min="6678" max="6680" width="8.85546875" style="2"/>
    <col min="6681" max="6681" width="11.140625" style="2" customWidth="1"/>
    <col min="6682" max="6891" width="8.85546875" style="2"/>
    <col min="6892" max="6892" width="8.85546875" style="2" customWidth="1"/>
    <col min="6893" max="6893" width="24.140625" style="2" customWidth="1"/>
    <col min="6894" max="6894" width="19.5703125" style="2" customWidth="1"/>
    <col min="6895" max="6895" width="11" style="2" customWidth="1"/>
    <col min="6896" max="6896" width="10.140625" style="2" customWidth="1"/>
    <col min="6897" max="6898" width="14.28515625" style="2" customWidth="1"/>
    <col min="6899" max="6900" width="13.5703125" style="2" customWidth="1"/>
    <col min="6901" max="6901" width="10.28515625" style="2" customWidth="1"/>
    <col min="6902" max="6902" width="9.42578125" style="2" customWidth="1"/>
    <col min="6903" max="6903" width="12" style="2" customWidth="1"/>
    <col min="6904" max="6904" width="8.85546875" style="2" customWidth="1"/>
    <col min="6905" max="6905" width="10.7109375" style="2" customWidth="1"/>
    <col min="6906" max="6907" width="8.85546875" style="2" customWidth="1"/>
    <col min="6908" max="6908" width="15.140625" style="2" customWidth="1"/>
    <col min="6909" max="6909" width="10.7109375" style="2" customWidth="1"/>
    <col min="6910" max="6910" width="13" style="2" customWidth="1"/>
    <col min="6911" max="6911" width="19.7109375" style="2" customWidth="1"/>
    <col min="6912" max="6912" width="11.140625" style="2" customWidth="1"/>
    <col min="6913" max="6913" width="8.85546875" style="2" customWidth="1"/>
    <col min="6914" max="6914" width="11.85546875" style="2" customWidth="1"/>
    <col min="6915" max="6915" width="8.85546875" style="2" customWidth="1"/>
    <col min="6916" max="6916" width="12.42578125" style="2" customWidth="1"/>
    <col min="6917" max="6918" width="8.85546875" style="2" customWidth="1"/>
    <col min="6919" max="6919" width="16.7109375" style="2" customWidth="1"/>
    <col min="6920" max="6920" width="18" style="2" customWidth="1"/>
    <col min="6921" max="6921" width="17.85546875" style="2" customWidth="1"/>
    <col min="6922" max="6922" width="17.28515625" style="2" customWidth="1"/>
    <col min="6923" max="6923" width="10.42578125" style="2" customWidth="1"/>
    <col min="6924" max="6924" width="16" style="2" customWidth="1"/>
    <col min="6925" max="6925" width="21.42578125" style="2" customWidth="1"/>
    <col min="6926" max="6926" width="17.28515625" style="2" customWidth="1"/>
    <col min="6927" max="6927" width="11.7109375" style="2" customWidth="1"/>
    <col min="6928" max="6928" width="10.5703125" style="2" customWidth="1"/>
    <col min="6929" max="6930" width="8.85546875" style="2"/>
    <col min="6931" max="6931" width="19.85546875" style="2" customWidth="1"/>
    <col min="6932" max="6932" width="15.140625" style="2" customWidth="1"/>
    <col min="6933" max="6933" width="16.85546875" style="2" customWidth="1"/>
    <col min="6934" max="6936" width="8.85546875" style="2"/>
    <col min="6937" max="6937" width="11.140625" style="2" customWidth="1"/>
    <col min="6938" max="7147" width="8.85546875" style="2"/>
    <col min="7148" max="7148" width="8.85546875" style="2" customWidth="1"/>
    <col min="7149" max="7149" width="24.140625" style="2" customWidth="1"/>
    <col min="7150" max="7150" width="19.5703125" style="2" customWidth="1"/>
    <col min="7151" max="7151" width="11" style="2" customWidth="1"/>
    <col min="7152" max="7152" width="10.140625" style="2" customWidth="1"/>
    <col min="7153" max="7154" width="14.28515625" style="2" customWidth="1"/>
    <col min="7155" max="7156" width="13.5703125" style="2" customWidth="1"/>
    <col min="7157" max="7157" width="10.28515625" style="2" customWidth="1"/>
    <col min="7158" max="7158" width="9.42578125" style="2" customWidth="1"/>
    <col min="7159" max="7159" width="12" style="2" customWidth="1"/>
    <col min="7160" max="7160" width="8.85546875" style="2" customWidth="1"/>
    <col min="7161" max="7161" width="10.7109375" style="2" customWidth="1"/>
    <col min="7162" max="7163" width="8.85546875" style="2" customWidth="1"/>
    <col min="7164" max="7164" width="15.140625" style="2" customWidth="1"/>
    <col min="7165" max="7165" width="10.7109375" style="2" customWidth="1"/>
    <col min="7166" max="7166" width="13" style="2" customWidth="1"/>
    <col min="7167" max="7167" width="19.7109375" style="2" customWidth="1"/>
    <col min="7168" max="7168" width="11.140625" style="2" customWidth="1"/>
    <col min="7169" max="7169" width="8.85546875" style="2" customWidth="1"/>
    <col min="7170" max="7170" width="11.85546875" style="2" customWidth="1"/>
    <col min="7171" max="7171" width="8.85546875" style="2" customWidth="1"/>
    <col min="7172" max="7172" width="12.42578125" style="2" customWidth="1"/>
    <col min="7173" max="7174" width="8.85546875" style="2" customWidth="1"/>
    <col min="7175" max="7175" width="16.7109375" style="2" customWidth="1"/>
    <col min="7176" max="7176" width="18" style="2" customWidth="1"/>
    <col min="7177" max="7177" width="17.85546875" style="2" customWidth="1"/>
    <col min="7178" max="7178" width="17.28515625" style="2" customWidth="1"/>
    <col min="7179" max="7179" width="10.42578125" style="2" customWidth="1"/>
    <col min="7180" max="7180" width="16" style="2" customWidth="1"/>
    <col min="7181" max="7181" width="21.42578125" style="2" customWidth="1"/>
    <col min="7182" max="7182" width="17.28515625" style="2" customWidth="1"/>
    <col min="7183" max="7183" width="11.7109375" style="2" customWidth="1"/>
    <col min="7184" max="7184" width="10.5703125" style="2" customWidth="1"/>
    <col min="7185" max="7186" width="8.85546875" style="2"/>
    <col min="7187" max="7187" width="19.85546875" style="2" customWidth="1"/>
    <col min="7188" max="7188" width="15.140625" style="2" customWidth="1"/>
    <col min="7189" max="7189" width="16.85546875" style="2" customWidth="1"/>
    <col min="7190" max="7192" width="8.85546875" style="2"/>
    <col min="7193" max="7193" width="11.140625" style="2" customWidth="1"/>
    <col min="7194" max="7403" width="8.85546875" style="2"/>
    <col min="7404" max="7404" width="8.85546875" style="2" customWidth="1"/>
    <col min="7405" max="7405" width="24.140625" style="2" customWidth="1"/>
    <col min="7406" max="7406" width="19.5703125" style="2" customWidth="1"/>
    <col min="7407" max="7407" width="11" style="2" customWidth="1"/>
    <col min="7408" max="7408" width="10.140625" style="2" customWidth="1"/>
    <col min="7409" max="7410" width="14.28515625" style="2" customWidth="1"/>
    <col min="7411" max="7412" width="13.5703125" style="2" customWidth="1"/>
    <col min="7413" max="7413" width="10.28515625" style="2" customWidth="1"/>
    <col min="7414" max="7414" width="9.42578125" style="2" customWidth="1"/>
    <col min="7415" max="7415" width="12" style="2" customWidth="1"/>
    <col min="7416" max="7416" width="8.85546875" style="2" customWidth="1"/>
    <col min="7417" max="7417" width="10.7109375" style="2" customWidth="1"/>
    <col min="7418" max="7419" width="8.85546875" style="2" customWidth="1"/>
    <col min="7420" max="7420" width="15.140625" style="2" customWidth="1"/>
    <col min="7421" max="7421" width="10.7109375" style="2" customWidth="1"/>
    <col min="7422" max="7422" width="13" style="2" customWidth="1"/>
    <col min="7423" max="7423" width="19.7109375" style="2" customWidth="1"/>
    <col min="7424" max="7424" width="11.140625" style="2" customWidth="1"/>
    <col min="7425" max="7425" width="8.85546875" style="2" customWidth="1"/>
    <col min="7426" max="7426" width="11.85546875" style="2" customWidth="1"/>
    <col min="7427" max="7427" width="8.85546875" style="2" customWidth="1"/>
    <col min="7428" max="7428" width="12.42578125" style="2" customWidth="1"/>
    <col min="7429" max="7430" width="8.85546875" style="2" customWidth="1"/>
    <col min="7431" max="7431" width="16.7109375" style="2" customWidth="1"/>
    <col min="7432" max="7432" width="18" style="2" customWidth="1"/>
    <col min="7433" max="7433" width="17.85546875" style="2" customWidth="1"/>
    <col min="7434" max="7434" width="17.28515625" style="2" customWidth="1"/>
    <col min="7435" max="7435" width="10.42578125" style="2" customWidth="1"/>
    <col min="7436" max="7436" width="16" style="2" customWidth="1"/>
    <col min="7437" max="7437" width="21.42578125" style="2" customWidth="1"/>
    <col min="7438" max="7438" width="17.28515625" style="2" customWidth="1"/>
    <col min="7439" max="7439" width="11.7109375" style="2" customWidth="1"/>
    <col min="7440" max="7440" width="10.5703125" style="2" customWidth="1"/>
    <col min="7441" max="7442" width="8.85546875" style="2"/>
    <col min="7443" max="7443" width="19.85546875" style="2" customWidth="1"/>
    <col min="7444" max="7444" width="15.140625" style="2" customWidth="1"/>
    <col min="7445" max="7445" width="16.85546875" style="2" customWidth="1"/>
    <col min="7446" max="7448" width="8.85546875" style="2"/>
    <col min="7449" max="7449" width="11.140625" style="2" customWidth="1"/>
    <col min="7450" max="7659" width="8.85546875" style="2"/>
    <col min="7660" max="7660" width="8.85546875" style="2" customWidth="1"/>
    <col min="7661" max="7661" width="24.140625" style="2" customWidth="1"/>
    <col min="7662" max="7662" width="19.5703125" style="2" customWidth="1"/>
    <col min="7663" max="7663" width="11" style="2" customWidth="1"/>
    <col min="7664" max="7664" width="10.140625" style="2" customWidth="1"/>
    <col min="7665" max="7666" width="14.28515625" style="2" customWidth="1"/>
    <col min="7667" max="7668" width="13.5703125" style="2" customWidth="1"/>
    <col min="7669" max="7669" width="10.28515625" style="2" customWidth="1"/>
    <col min="7670" max="7670" width="9.42578125" style="2" customWidth="1"/>
    <col min="7671" max="7671" width="12" style="2" customWidth="1"/>
    <col min="7672" max="7672" width="8.85546875" style="2" customWidth="1"/>
    <col min="7673" max="7673" width="10.7109375" style="2" customWidth="1"/>
    <col min="7674" max="7675" width="8.85546875" style="2" customWidth="1"/>
    <col min="7676" max="7676" width="15.140625" style="2" customWidth="1"/>
    <col min="7677" max="7677" width="10.7109375" style="2" customWidth="1"/>
    <col min="7678" max="7678" width="13" style="2" customWidth="1"/>
    <col min="7679" max="7679" width="19.7109375" style="2" customWidth="1"/>
    <col min="7680" max="7680" width="11.140625" style="2" customWidth="1"/>
    <col min="7681" max="7681" width="8.85546875" style="2" customWidth="1"/>
    <col min="7682" max="7682" width="11.85546875" style="2" customWidth="1"/>
    <col min="7683" max="7683" width="8.85546875" style="2" customWidth="1"/>
    <col min="7684" max="7684" width="12.42578125" style="2" customWidth="1"/>
    <col min="7685" max="7686" width="8.85546875" style="2" customWidth="1"/>
    <col min="7687" max="7687" width="16.7109375" style="2" customWidth="1"/>
    <col min="7688" max="7688" width="18" style="2" customWidth="1"/>
    <col min="7689" max="7689" width="17.85546875" style="2" customWidth="1"/>
    <col min="7690" max="7690" width="17.28515625" style="2" customWidth="1"/>
    <col min="7691" max="7691" width="10.42578125" style="2" customWidth="1"/>
    <col min="7692" max="7692" width="16" style="2" customWidth="1"/>
    <col min="7693" max="7693" width="21.42578125" style="2" customWidth="1"/>
    <col min="7694" max="7694" width="17.28515625" style="2" customWidth="1"/>
    <col min="7695" max="7695" width="11.7109375" style="2" customWidth="1"/>
    <col min="7696" max="7696" width="10.5703125" style="2" customWidth="1"/>
    <col min="7697" max="7698" width="8.85546875" style="2"/>
    <col min="7699" max="7699" width="19.85546875" style="2" customWidth="1"/>
    <col min="7700" max="7700" width="15.140625" style="2" customWidth="1"/>
    <col min="7701" max="7701" width="16.85546875" style="2" customWidth="1"/>
    <col min="7702" max="7704" width="8.85546875" style="2"/>
    <col min="7705" max="7705" width="11.140625" style="2" customWidth="1"/>
    <col min="7706" max="7915" width="8.85546875" style="2"/>
    <col min="7916" max="7916" width="8.85546875" style="2" customWidth="1"/>
    <col min="7917" max="7917" width="24.140625" style="2" customWidth="1"/>
    <col min="7918" max="7918" width="19.5703125" style="2" customWidth="1"/>
    <col min="7919" max="7919" width="11" style="2" customWidth="1"/>
    <col min="7920" max="7920" width="10.140625" style="2" customWidth="1"/>
    <col min="7921" max="7922" width="14.28515625" style="2" customWidth="1"/>
    <col min="7923" max="7924" width="13.5703125" style="2" customWidth="1"/>
    <col min="7925" max="7925" width="10.28515625" style="2" customWidth="1"/>
    <col min="7926" max="7926" width="9.42578125" style="2" customWidth="1"/>
    <col min="7927" max="7927" width="12" style="2" customWidth="1"/>
    <col min="7928" max="7928" width="8.85546875" style="2" customWidth="1"/>
    <col min="7929" max="7929" width="10.7109375" style="2" customWidth="1"/>
    <col min="7930" max="7931" width="8.85546875" style="2" customWidth="1"/>
    <col min="7932" max="7932" width="15.140625" style="2" customWidth="1"/>
    <col min="7933" max="7933" width="10.7109375" style="2" customWidth="1"/>
    <col min="7934" max="7934" width="13" style="2" customWidth="1"/>
    <col min="7935" max="7935" width="19.7109375" style="2" customWidth="1"/>
    <col min="7936" max="7936" width="11.140625" style="2" customWidth="1"/>
    <col min="7937" max="7937" width="8.85546875" style="2" customWidth="1"/>
    <col min="7938" max="7938" width="11.85546875" style="2" customWidth="1"/>
    <col min="7939" max="7939" width="8.85546875" style="2" customWidth="1"/>
    <col min="7940" max="7940" width="12.42578125" style="2" customWidth="1"/>
    <col min="7941" max="7942" width="8.85546875" style="2" customWidth="1"/>
    <col min="7943" max="7943" width="16.7109375" style="2" customWidth="1"/>
    <col min="7944" max="7944" width="18" style="2" customWidth="1"/>
    <col min="7945" max="7945" width="17.85546875" style="2" customWidth="1"/>
    <col min="7946" max="7946" width="17.28515625" style="2" customWidth="1"/>
    <col min="7947" max="7947" width="10.42578125" style="2" customWidth="1"/>
    <col min="7948" max="7948" width="16" style="2" customWidth="1"/>
    <col min="7949" max="7949" width="21.42578125" style="2" customWidth="1"/>
    <col min="7950" max="7950" width="17.28515625" style="2" customWidth="1"/>
    <col min="7951" max="7951" width="11.7109375" style="2" customWidth="1"/>
    <col min="7952" max="7952" width="10.5703125" style="2" customWidth="1"/>
    <col min="7953" max="7954" width="8.85546875" style="2"/>
    <col min="7955" max="7955" width="19.85546875" style="2" customWidth="1"/>
    <col min="7956" max="7956" width="15.140625" style="2" customWidth="1"/>
    <col min="7957" max="7957" width="16.85546875" style="2" customWidth="1"/>
    <col min="7958" max="7960" width="8.85546875" style="2"/>
    <col min="7961" max="7961" width="11.140625" style="2" customWidth="1"/>
    <col min="7962" max="8171" width="8.85546875" style="2"/>
    <col min="8172" max="8172" width="8.85546875" style="2" customWidth="1"/>
    <col min="8173" max="8173" width="24.140625" style="2" customWidth="1"/>
    <col min="8174" max="8174" width="19.5703125" style="2" customWidth="1"/>
    <col min="8175" max="8175" width="11" style="2" customWidth="1"/>
    <col min="8176" max="8176" width="10.140625" style="2" customWidth="1"/>
    <col min="8177" max="8178" width="14.28515625" style="2" customWidth="1"/>
    <col min="8179" max="8180" width="13.5703125" style="2" customWidth="1"/>
    <col min="8181" max="8181" width="10.28515625" style="2" customWidth="1"/>
    <col min="8182" max="8182" width="9.42578125" style="2" customWidth="1"/>
    <col min="8183" max="8183" width="12" style="2" customWidth="1"/>
    <col min="8184" max="8184" width="8.85546875" style="2" customWidth="1"/>
    <col min="8185" max="8185" width="10.7109375" style="2" customWidth="1"/>
    <col min="8186" max="8187" width="8.85546875" style="2" customWidth="1"/>
    <col min="8188" max="8188" width="15.140625" style="2" customWidth="1"/>
    <col min="8189" max="8189" width="10.7109375" style="2" customWidth="1"/>
    <col min="8190" max="8190" width="13" style="2" customWidth="1"/>
    <col min="8191" max="8191" width="19.7109375" style="2" customWidth="1"/>
    <col min="8192" max="8192" width="11.140625" style="2" customWidth="1"/>
    <col min="8193" max="8193" width="8.85546875" style="2" customWidth="1"/>
    <col min="8194" max="8194" width="11.85546875" style="2" customWidth="1"/>
    <col min="8195" max="8195" width="8.85546875" style="2" customWidth="1"/>
    <col min="8196" max="8196" width="12.42578125" style="2" customWidth="1"/>
    <col min="8197" max="8198" width="8.85546875" style="2" customWidth="1"/>
    <col min="8199" max="8199" width="16.7109375" style="2" customWidth="1"/>
    <col min="8200" max="8200" width="18" style="2" customWidth="1"/>
    <col min="8201" max="8201" width="17.85546875" style="2" customWidth="1"/>
    <col min="8202" max="8202" width="17.28515625" style="2" customWidth="1"/>
    <col min="8203" max="8203" width="10.42578125" style="2" customWidth="1"/>
    <col min="8204" max="8204" width="16" style="2" customWidth="1"/>
    <col min="8205" max="8205" width="21.42578125" style="2" customWidth="1"/>
    <col min="8206" max="8206" width="17.28515625" style="2" customWidth="1"/>
    <col min="8207" max="8207" width="11.7109375" style="2" customWidth="1"/>
    <col min="8208" max="8208" width="10.5703125" style="2" customWidth="1"/>
    <col min="8209" max="8210" width="8.85546875" style="2"/>
    <col min="8211" max="8211" width="19.85546875" style="2" customWidth="1"/>
    <col min="8212" max="8212" width="15.140625" style="2" customWidth="1"/>
    <col min="8213" max="8213" width="16.85546875" style="2" customWidth="1"/>
    <col min="8214" max="8216" width="8.85546875" style="2"/>
    <col min="8217" max="8217" width="11.140625" style="2" customWidth="1"/>
    <col min="8218" max="8427" width="8.85546875" style="2"/>
    <col min="8428" max="8428" width="8.85546875" style="2" customWidth="1"/>
    <col min="8429" max="8429" width="24.140625" style="2" customWidth="1"/>
    <col min="8430" max="8430" width="19.5703125" style="2" customWidth="1"/>
    <col min="8431" max="8431" width="11" style="2" customWidth="1"/>
    <col min="8432" max="8432" width="10.140625" style="2" customWidth="1"/>
    <col min="8433" max="8434" width="14.28515625" style="2" customWidth="1"/>
    <col min="8435" max="8436" width="13.5703125" style="2" customWidth="1"/>
    <col min="8437" max="8437" width="10.28515625" style="2" customWidth="1"/>
    <col min="8438" max="8438" width="9.42578125" style="2" customWidth="1"/>
    <col min="8439" max="8439" width="12" style="2" customWidth="1"/>
    <col min="8440" max="8440" width="8.85546875" style="2" customWidth="1"/>
    <col min="8441" max="8441" width="10.7109375" style="2" customWidth="1"/>
    <col min="8442" max="8443" width="8.85546875" style="2" customWidth="1"/>
    <col min="8444" max="8444" width="15.140625" style="2" customWidth="1"/>
    <col min="8445" max="8445" width="10.7109375" style="2" customWidth="1"/>
    <col min="8446" max="8446" width="13" style="2" customWidth="1"/>
    <col min="8447" max="8447" width="19.7109375" style="2" customWidth="1"/>
    <col min="8448" max="8448" width="11.140625" style="2" customWidth="1"/>
    <col min="8449" max="8449" width="8.85546875" style="2" customWidth="1"/>
    <col min="8450" max="8450" width="11.85546875" style="2" customWidth="1"/>
    <col min="8451" max="8451" width="8.85546875" style="2" customWidth="1"/>
    <col min="8452" max="8452" width="12.42578125" style="2" customWidth="1"/>
    <col min="8453" max="8454" width="8.85546875" style="2" customWidth="1"/>
    <col min="8455" max="8455" width="16.7109375" style="2" customWidth="1"/>
    <col min="8456" max="8456" width="18" style="2" customWidth="1"/>
    <col min="8457" max="8457" width="17.85546875" style="2" customWidth="1"/>
    <col min="8458" max="8458" width="17.28515625" style="2" customWidth="1"/>
    <col min="8459" max="8459" width="10.42578125" style="2" customWidth="1"/>
    <col min="8460" max="8460" width="16" style="2" customWidth="1"/>
    <col min="8461" max="8461" width="21.42578125" style="2" customWidth="1"/>
    <col min="8462" max="8462" width="17.28515625" style="2" customWidth="1"/>
    <col min="8463" max="8463" width="11.7109375" style="2" customWidth="1"/>
    <col min="8464" max="8464" width="10.5703125" style="2" customWidth="1"/>
    <col min="8465" max="8466" width="8.85546875" style="2"/>
    <col min="8467" max="8467" width="19.85546875" style="2" customWidth="1"/>
    <col min="8468" max="8468" width="15.140625" style="2" customWidth="1"/>
    <col min="8469" max="8469" width="16.85546875" style="2" customWidth="1"/>
    <col min="8470" max="8472" width="8.85546875" style="2"/>
    <col min="8473" max="8473" width="11.140625" style="2" customWidth="1"/>
    <col min="8474" max="8683" width="8.85546875" style="2"/>
    <col min="8684" max="8684" width="8.85546875" style="2" customWidth="1"/>
    <col min="8685" max="8685" width="24.140625" style="2" customWidth="1"/>
    <col min="8686" max="8686" width="19.5703125" style="2" customWidth="1"/>
    <col min="8687" max="8687" width="11" style="2" customWidth="1"/>
    <col min="8688" max="8688" width="10.140625" style="2" customWidth="1"/>
    <col min="8689" max="8690" width="14.28515625" style="2" customWidth="1"/>
    <col min="8691" max="8692" width="13.5703125" style="2" customWidth="1"/>
    <col min="8693" max="8693" width="10.28515625" style="2" customWidth="1"/>
    <col min="8694" max="8694" width="9.42578125" style="2" customWidth="1"/>
    <col min="8695" max="8695" width="12" style="2" customWidth="1"/>
    <col min="8696" max="8696" width="8.85546875" style="2" customWidth="1"/>
    <col min="8697" max="8697" width="10.7109375" style="2" customWidth="1"/>
    <col min="8698" max="8699" width="8.85546875" style="2" customWidth="1"/>
    <col min="8700" max="8700" width="15.140625" style="2" customWidth="1"/>
    <col min="8701" max="8701" width="10.7109375" style="2" customWidth="1"/>
    <col min="8702" max="8702" width="13" style="2" customWidth="1"/>
    <col min="8703" max="8703" width="19.7109375" style="2" customWidth="1"/>
    <col min="8704" max="8704" width="11.140625" style="2" customWidth="1"/>
    <col min="8705" max="8705" width="8.85546875" style="2" customWidth="1"/>
    <col min="8706" max="8706" width="11.85546875" style="2" customWidth="1"/>
    <col min="8707" max="8707" width="8.85546875" style="2" customWidth="1"/>
    <col min="8708" max="8708" width="12.42578125" style="2" customWidth="1"/>
    <col min="8709" max="8710" width="8.85546875" style="2" customWidth="1"/>
    <col min="8711" max="8711" width="16.7109375" style="2" customWidth="1"/>
    <col min="8712" max="8712" width="18" style="2" customWidth="1"/>
    <col min="8713" max="8713" width="17.85546875" style="2" customWidth="1"/>
    <col min="8714" max="8714" width="17.28515625" style="2" customWidth="1"/>
    <col min="8715" max="8715" width="10.42578125" style="2" customWidth="1"/>
    <col min="8716" max="8716" width="16" style="2" customWidth="1"/>
    <col min="8717" max="8717" width="21.42578125" style="2" customWidth="1"/>
    <col min="8718" max="8718" width="17.28515625" style="2" customWidth="1"/>
    <col min="8719" max="8719" width="11.7109375" style="2" customWidth="1"/>
    <col min="8720" max="8720" width="10.5703125" style="2" customWidth="1"/>
    <col min="8721" max="8722" width="8.85546875" style="2"/>
    <col min="8723" max="8723" width="19.85546875" style="2" customWidth="1"/>
    <col min="8724" max="8724" width="15.140625" style="2" customWidth="1"/>
    <col min="8725" max="8725" width="16.85546875" style="2" customWidth="1"/>
    <col min="8726" max="8728" width="8.85546875" style="2"/>
    <col min="8729" max="8729" width="11.140625" style="2" customWidth="1"/>
    <col min="8730" max="8939" width="8.85546875" style="2"/>
    <col min="8940" max="8940" width="8.85546875" style="2" customWidth="1"/>
    <col min="8941" max="8941" width="24.140625" style="2" customWidth="1"/>
    <col min="8942" max="8942" width="19.5703125" style="2" customWidth="1"/>
    <col min="8943" max="8943" width="11" style="2" customWidth="1"/>
    <col min="8944" max="8944" width="10.140625" style="2" customWidth="1"/>
    <col min="8945" max="8946" width="14.28515625" style="2" customWidth="1"/>
    <col min="8947" max="8948" width="13.5703125" style="2" customWidth="1"/>
    <col min="8949" max="8949" width="10.28515625" style="2" customWidth="1"/>
    <col min="8950" max="8950" width="9.42578125" style="2" customWidth="1"/>
    <col min="8951" max="8951" width="12" style="2" customWidth="1"/>
    <col min="8952" max="8952" width="8.85546875" style="2" customWidth="1"/>
    <col min="8953" max="8953" width="10.7109375" style="2" customWidth="1"/>
    <col min="8954" max="8955" width="8.85546875" style="2" customWidth="1"/>
    <col min="8956" max="8956" width="15.140625" style="2" customWidth="1"/>
    <col min="8957" max="8957" width="10.7109375" style="2" customWidth="1"/>
    <col min="8958" max="8958" width="13" style="2" customWidth="1"/>
    <col min="8959" max="8959" width="19.7109375" style="2" customWidth="1"/>
    <col min="8960" max="8960" width="11.140625" style="2" customWidth="1"/>
    <col min="8961" max="8961" width="8.85546875" style="2" customWidth="1"/>
    <col min="8962" max="8962" width="11.85546875" style="2" customWidth="1"/>
    <col min="8963" max="8963" width="8.85546875" style="2" customWidth="1"/>
    <col min="8964" max="8964" width="12.42578125" style="2" customWidth="1"/>
    <col min="8965" max="8966" width="8.85546875" style="2" customWidth="1"/>
    <col min="8967" max="8967" width="16.7109375" style="2" customWidth="1"/>
    <col min="8968" max="8968" width="18" style="2" customWidth="1"/>
    <col min="8969" max="8969" width="17.85546875" style="2" customWidth="1"/>
    <col min="8970" max="8970" width="17.28515625" style="2" customWidth="1"/>
    <col min="8971" max="8971" width="10.42578125" style="2" customWidth="1"/>
    <col min="8972" max="8972" width="16" style="2" customWidth="1"/>
    <col min="8973" max="8973" width="21.42578125" style="2" customWidth="1"/>
    <col min="8974" max="8974" width="17.28515625" style="2" customWidth="1"/>
    <col min="8975" max="8975" width="11.7109375" style="2" customWidth="1"/>
    <col min="8976" max="8976" width="10.5703125" style="2" customWidth="1"/>
    <col min="8977" max="8978" width="8.85546875" style="2"/>
    <col min="8979" max="8979" width="19.85546875" style="2" customWidth="1"/>
    <col min="8980" max="8980" width="15.140625" style="2" customWidth="1"/>
    <col min="8981" max="8981" width="16.85546875" style="2" customWidth="1"/>
    <col min="8982" max="8984" width="8.85546875" style="2"/>
    <col min="8985" max="8985" width="11.140625" style="2" customWidth="1"/>
    <col min="8986" max="9195" width="8.85546875" style="2"/>
    <col min="9196" max="9196" width="8.85546875" style="2" customWidth="1"/>
    <col min="9197" max="9197" width="24.140625" style="2" customWidth="1"/>
    <col min="9198" max="9198" width="19.5703125" style="2" customWidth="1"/>
    <col min="9199" max="9199" width="11" style="2" customWidth="1"/>
    <col min="9200" max="9200" width="10.140625" style="2" customWidth="1"/>
    <col min="9201" max="9202" width="14.28515625" style="2" customWidth="1"/>
    <col min="9203" max="9204" width="13.5703125" style="2" customWidth="1"/>
    <col min="9205" max="9205" width="10.28515625" style="2" customWidth="1"/>
    <col min="9206" max="9206" width="9.42578125" style="2" customWidth="1"/>
    <col min="9207" max="9207" width="12" style="2" customWidth="1"/>
    <col min="9208" max="9208" width="8.85546875" style="2" customWidth="1"/>
    <col min="9209" max="9209" width="10.7109375" style="2" customWidth="1"/>
    <col min="9210" max="9211" width="8.85546875" style="2" customWidth="1"/>
    <col min="9212" max="9212" width="15.140625" style="2" customWidth="1"/>
    <col min="9213" max="9213" width="10.7109375" style="2" customWidth="1"/>
    <col min="9214" max="9214" width="13" style="2" customWidth="1"/>
    <col min="9215" max="9215" width="19.7109375" style="2" customWidth="1"/>
    <col min="9216" max="9216" width="11.140625" style="2" customWidth="1"/>
    <col min="9217" max="9217" width="8.85546875" style="2" customWidth="1"/>
    <col min="9218" max="9218" width="11.85546875" style="2" customWidth="1"/>
    <col min="9219" max="9219" width="8.85546875" style="2" customWidth="1"/>
    <col min="9220" max="9220" width="12.42578125" style="2" customWidth="1"/>
    <col min="9221" max="9222" width="8.85546875" style="2" customWidth="1"/>
    <col min="9223" max="9223" width="16.7109375" style="2" customWidth="1"/>
    <col min="9224" max="9224" width="18" style="2" customWidth="1"/>
    <col min="9225" max="9225" width="17.85546875" style="2" customWidth="1"/>
    <col min="9226" max="9226" width="17.28515625" style="2" customWidth="1"/>
    <col min="9227" max="9227" width="10.42578125" style="2" customWidth="1"/>
    <col min="9228" max="9228" width="16" style="2" customWidth="1"/>
    <col min="9229" max="9229" width="21.42578125" style="2" customWidth="1"/>
    <col min="9230" max="9230" width="17.28515625" style="2" customWidth="1"/>
    <col min="9231" max="9231" width="11.7109375" style="2" customWidth="1"/>
    <col min="9232" max="9232" width="10.5703125" style="2" customWidth="1"/>
    <col min="9233" max="9234" width="8.85546875" style="2"/>
    <col min="9235" max="9235" width="19.85546875" style="2" customWidth="1"/>
    <col min="9236" max="9236" width="15.140625" style="2" customWidth="1"/>
    <col min="9237" max="9237" width="16.85546875" style="2" customWidth="1"/>
    <col min="9238" max="9240" width="8.85546875" style="2"/>
    <col min="9241" max="9241" width="11.140625" style="2" customWidth="1"/>
    <col min="9242" max="9451" width="8.85546875" style="2"/>
    <col min="9452" max="9452" width="8.85546875" style="2" customWidth="1"/>
    <col min="9453" max="9453" width="24.140625" style="2" customWidth="1"/>
    <col min="9454" max="9454" width="19.5703125" style="2" customWidth="1"/>
    <col min="9455" max="9455" width="11" style="2" customWidth="1"/>
    <col min="9456" max="9456" width="10.140625" style="2" customWidth="1"/>
    <col min="9457" max="9458" width="14.28515625" style="2" customWidth="1"/>
    <col min="9459" max="9460" width="13.5703125" style="2" customWidth="1"/>
    <col min="9461" max="9461" width="10.28515625" style="2" customWidth="1"/>
    <col min="9462" max="9462" width="9.42578125" style="2" customWidth="1"/>
    <col min="9463" max="9463" width="12" style="2" customWidth="1"/>
    <col min="9464" max="9464" width="8.85546875" style="2" customWidth="1"/>
    <col min="9465" max="9465" width="10.7109375" style="2" customWidth="1"/>
    <col min="9466" max="9467" width="8.85546875" style="2" customWidth="1"/>
    <col min="9468" max="9468" width="15.140625" style="2" customWidth="1"/>
    <col min="9469" max="9469" width="10.7109375" style="2" customWidth="1"/>
    <col min="9470" max="9470" width="13" style="2" customWidth="1"/>
    <col min="9471" max="9471" width="19.7109375" style="2" customWidth="1"/>
    <col min="9472" max="9472" width="11.140625" style="2" customWidth="1"/>
    <col min="9473" max="9473" width="8.85546875" style="2" customWidth="1"/>
    <col min="9474" max="9474" width="11.85546875" style="2" customWidth="1"/>
    <col min="9475" max="9475" width="8.85546875" style="2" customWidth="1"/>
    <col min="9476" max="9476" width="12.42578125" style="2" customWidth="1"/>
    <col min="9477" max="9478" width="8.85546875" style="2" customWidth="1"/>
    <col min="9479" max="9479" width="16.7109375" style="2" customWidth="1"/>
    <col min="9480" max="9480" width="18" style="2" customWidth="1"/>
    <col min="9481" max="9481" width="17.85546875" style="2" customWidth="1"/>
    <col min="9482" max="9482" width="17.28515625" style="2" customWidth="1"/>
    <col min="9483" max="9483" width="10.42578125" style="2" customWidth="1"/>
    <col min="9484" max="9484" width="16" style="2" customWidth="1"/>
    <col min="9485" max="9485" width="21.42578125" style="2" customWidth="1"/>
    <col min="9486" max="9486" width="17.28515625" style="2" customWidth="1"/>
    <col min="9487" max="9487" width="11.7109375" style="2" customWidth="1"/>
    <col min="9488" max="9488" width="10.5703125" style="2" customWidth="1"/>
    <col min="9489" max="9490" width="8.85546875" style="2"/>
    <col min="9491" max="9491" width="19.85546875" style="2" customWidth="1"/>
    <col min="9492" max="9492" width="15.140625" style="2" customWidth="1"/>
    <col min="9493" max="9493" width="16.85546875" style="2" customWidth="1"/>
    <col min="9494" max="9496" width="8.85546875" style="2"/>
    <col min="9497" max="9497" width="11.140625" style="2" customWidth="1"/>
    <col min="9498" max="9707" width="8.85546875" style="2"/>
    <col min="9708" max="9708" width="8.85546875" style="2" customWidth="1"/>
    <col min="9709" max="9709" width="24.140625" style="2" customWidth="1"/>
    <col min="9710" max="9710" width="19.5703125" style="2" customWidth="1"/>
    <col min="9711" max="9711" width="11" style="2" customWidth="1"/>
    <col min="9712" max="9712" width="10.140625" style="2" customWidth="1"/>
    <col min="9713" max="9714" width="14.28515625" style="2" customWidth="1"/>
    <col min="9715" max="9716" width="13.5703125" style="2" customWidth="1"/>
    <col min="9717" max="9717" width="10.28515625" style="2" customWidth="1"/>
    <col min="9718" max="9718" width="9.42578125" style="2" customWidth="1"/>
    <col min="9719" max="9719" width="12" style="2" customWidth="1"/>
    <col min="9720" max="9720" width="8.85546875" style="2" customWidth="1"/>
    <col min="9721" max="9721" width="10.7109375" style="2" customWidth="1"/>
    <col min="9722" max="9723" width="8.85546875" style="2" customWidth="1"/>
    <col min="9724" max="9724" width="15.140625" style="2" customWidth="1"/>
    <col min="9725" max="9725" width="10.7109375" style="2" customWidth="1"/>
    <col min="9726" max="9726" width="13" style="2" customWidth="1"/>
    <col min="9727" max="9727" width="19.7109375" style="2" customWidth="1"/>
    <col min="9728" max="9728" width="11.140625" style="2" customWidth="1"/>
    <col min="9729" max="9729" width="8.85546875" style="2" customWidth="1"/>
    <col min="9730" max="9730" width="11.85546875" style="2" customWidth="1"/>
    <col min="9731" max="9731" width="8.85546875" style="2" customWidth="1"/>
    <col min="9732" max="9732" width="12.42578125" style="2" customWidth="1"/>
    <col min="9733" max="9734" width="8.85546875" style="2" customWidth="1"/>
    <col min="9735" max="9735" width="16.7109375" style="2" customWidth="1"/>
    <col min="9736" max="9736" width="18" style="2" customWidth="1"/>
    <col min="9737" max="9737" width="17.85546875" style="2" customWidth="1"/>
    <col min="9738" max="9738" width="17.28515625" style="2" customWidth="1"/>
    <col min="9739" max="9739" width="10.42578125" style="2" customWidth="1"/>
    <col min="9740" max="9740" width="16" style="2" customWidth="1"/>
    <col min="9741" max="9741" width="21.42578125" style="2" customWidth="1"/>
    <col min="9742" max="9742" width="17.28515625" style="2" customWidth="1"/>
    <col min="9743" max="9743" width="11.7109375" style="2" customWidth="1"/>
    <col min="9744" max="9744" width="10.5703125" style="2" customWidth="1"/>
    <col min="9745" max="9746" width="8.85546875" style="2"/>
    <col min="9747" max="9747" width="19.85546875" style="2" customWidth="1"/>
    <col min="9748" max="9748" width="15.140625" style="2" customWidth="1"/>
    <col min="9749" max="9749" width="16.85546875" style="2" customWidth="1"/>
    <col min="9750" max="9752" width="8.85546875" style="2"/>
    <col min="9753" max="9753" width="11.140625" style="2" customWidth="1"/>
    <col min="9754" max="9963" width="8.85546875" style="2"/>
    <col min="9964" max="9964" width="8.85546875" style="2" customWidth="1"/>
    <col min="9965" max="9965" width="24.140625" style="2" customWidth="1"/>
    <col min="9966" max="9966" width="19.5703125" style="2" customWidth="1"/>
    <col min="9967" max="9967" width="11" style="2" customWidth="1"/>
    <col min="9968" max="9968" width="10.140625" style="2" customWidth="1"/>
    <col min="9969" max="9970" width="14.28515625" style="2" customWidth="1"/>
    <col min="9971" max="9972" width="13.5703125" style="2" customWidth="1"/>
    <col min="9973" max="9973" width="10.28515625" style="2" customWidth="1"/>
    <col min="9974" max="9974" width="9.42578125" style="2" customWidth="1"/>
    <col min="9975" max="9975" width="12" style="2" customWidth="1"/>
    <col min="9976" max="9976" width="8.85546875" style="2" customWidth="1"/>
    <col min="9977" max="9977" width="10.7109375" style="2" customWidth="1"/>
    <col min="9978" max="9979" width="8.85546875" style="2" customWidth="1"/>
    <col min="9980" max="9980" width="15.140625" style="2" customWidth="1"/>
    <col min="9981" max="9981" width="10.7109375" style="2" customWidth="1"/>
    <col min="9982" max="9982" width="13" style="2" customWidth="1"/>
    <col min="9983" max="9983" width="19.7109375" style="2" customWidth="1"/>
    <col min="9984" max="9984" width="11.140625" style="2" customWidth="1"/>
    <col min="9985" max="9985" width="8.85546875" style="2" customWidth="1"/>
    <col min="9986" max="9986" width="11.85546875" style="2" customWidth="1"/>
    <col min="9987" max="9987" width="8.85546875" style="2" customWidth="1"/>
    <col min="9988" max="9988" width="12.42578125" style="2" customWidth="1"/>
    <col min="9989" max="9990" width="8.85546875" style="2" customWidth="1"/>
    <col min="9991" max="9991" width="16.7109375" style="2" customWidth="1"/>
    <col min="9992" max="9992" width="18" style="2" customWidth="1"/>
    <col min="9993" max="9993" width="17.85546875" style="2" customWidth="1"/>
    <col min="9994" max="9994" width="17.28515625" style="2" customWidth="1"/>
    <col min="9995" max="9995" width="10.42578125" style="2" customWidth="1"/>
    <col min="9996" max="9996" width="16" style="2" customWidth="1"/>
    <col min="9997" max="9997" width="21.42578125" style="2" customWidth="1"/>
    <col min="9998" max="9998" width="17.28515625" style="2" customWidth="1"/>
    <col min="9999" max="9999" width="11.7109375" style="2" customWidth="1"/>
    <col min="10000" max="10000" width="10.5703125" style="2" customWidth="1"/>
    <col min="10001" max="10002" width="8.85546875" style="2"/>
    <col min="10003" max="10003" width="19.85546875" style="2" customWidth="1"/>
    <col min="10004" max="10004" width="15.140625" style="2" customWidth="1"/>
    <col min="10005" max="10005" width="16.85546875" style="2" customWidth="1"/>
    <col min="10006" max="10008" width="8.85546875" style="2"/>
    <col min="10009" max="10009" width="11.140625" style="2" customWidth="1"/>
    <col min="10010" max="10219" width="8.85546875" style="2"/>
    <col min="10220" max="10220" width="8.85546875" style="2" customWidth="1"/>
    <col min="10221" max="10221" width="24.140625" style="2" customWidth="1"/>
    <col min="10222" max="10222" width="19.5703125" style="2" customWidth="1"/>
    <col min="10223" max="10223" width="11" style="2" customWidth="1"/>
    <col min="10224" max="10224" width="10.140625" style="2" customWidth="1"/>
    <col min="10225" max="10226" width="14.28515625" style="2" customWidth="1"/>
    <col min="10227" max="10228" width="13.5703125" style="2" customWidth="1"/>
    <col min="10229" max="10229" width="10.28515625" style="2" customWidth="1"/>
    <col min="10230" max="10230" width="9.42578125" style="2" customWidth="1"/>
    <col min="10231" max="10231" width="12" style="2" customWidth="1"/>
    <col min="10232" max="10232" width="8.85546875" style="2" customWidth="1"/>
    <col min="10233" max="10233" width="10.7109375" style="2" customWidth="1"/>
    <col min="10234" max="10235" width="8.85546875" style="2" customWidth="1"/>
    <col min="10236" max="10236" width="15.140625" style="2" customWidth="1"/>
    <col min="10237" max="10237" width="10.7109375" style="2" customWidth="1"/>
    <col min="10238" max="10238" width="13" style="2" customWidth="1"/>
    <col min="10239" max="10239" width="19.7109375" style="2" customWidth="1"/>
    <col min="10240" max="10240" width="11.140625" style="2" customWidth="1"/>
    <col min="10241" max="10241" width="8.85546875" style="2" customWidth="1"/>
    <col min="10242" max="10242" width="11.85546875" style="2" customWidth="1"/>
    <col min="10243" max="10243" width="8.85546875" style="2" customWidth="1"/>
    <col min="10244" max="10244" width="12.42578125" style="2" customWidth="1"/>
    <col min="10245" max="10246" width="8.85546875" style="2" customWidth="1"/>
    <col min="10247" max="10247" width="16.7109375" style="2" customWidth="1"/>
    <col min="10248" max="10248" width="18" style="2" customWidth="1"/>
    <col min="10249" max="10249" width="17.85546875" style="2" customWidth="1"/>
    <col min="10250" max="10250" width="17.28515625" style="2" customWidth="1"/>
    <col min="10251" max="10251" width="10.42578125" style="2" customWidth="1"/>
    <col min="10252" max="10252" width="16" style="2" customWidth="1"/>
    <col min="10253" max="10253" width="21.42578125" style="2" customWidth="1"/>
    <col min="10254" max="10254" width="17.28515625" style="2" customWidth="1"/>
    <col min="10255" max="10255" width="11.7109375" style="2" customWidth="1"/>
    <col min="10256" max="10256" width="10.5703125" style="2" customWidth="1"/>
    <col min="10257" max="10258" width="8.85546875" style="2"/>
    <col min="10259" max="10259" width="19.85546875" style="2" customWidth="1"/>
    <col min="10260" max="10260" width="15.140625" style="2" customWidth="1"/>
    <col min="10261" max="10261" width="16.85546875" style="2" customWidth="1"/>
    <col min="10262" max="10264" width="8.85546875" style="2"/>
    <col min="10265" max="10265" width="11.140625" style="2" customWidth="1"/>
    <col min="10266" max="10475" width="8.85546875" style="2"/>
    <col min="10476" max="10476" width="8.85546875" style="2" customWidth="1"/>
    <col min="10477" max="10477" width="24.140625" style="2" customWidth="1"/>
    <col min="10478" max="10478" width="19.5703125" style="2" customWidth="1"/>
    <col min="10479" max="10479" width="11" style="2" customWidth="1"/>
    <col min="10480" max="10480" width="10.140625" style="2" customWidth="1"/>
    <col min="10481" max="10482" width="14.28515625" style="2" customWidth="1"/>
    <col min="10483" max="10484" width="13.5703125" style="2" customWidth="1"/>
    <col min="10485" max="10485" width="10.28515625" style="2" customWidth="1"/>
    <col min="10486" max="10486" width="9.42578125" style="2" customWidth="1"/>
    <col min="10487" max="10487" width="12" style="2" customWidth="1"/>
    <col min="10488" max="10488" width="8.85546875" style="2" customWidth="1"/>
    <col min="10489" max="10489" width="10.7109375" style="2" customWidth="1"/>
    <col min="10490" max="10491" width="8.85546875" style="2" customWidth="1"/>
    <col min="10492" max="10492" width="15.140625" style="2" customWidth="1"/>
    <col min="10493" max="10493" width="10.7109375" style="2" customWidth="1"/>
    <col min="10494" max="10494" width="13" style="2" customWidth="1"/>
    <col min="10495" max="10495" width="19.7109375" style="2" customWidth="1"/>
    <col min="10496" max="10496" width="11.140625" style="2" customWidth="1"/>
    <col min="10497" max="10497" width="8.85546875" style="2" customWidth="1"/>
    <col min="10498" max="10498" width="11.85546875" style="2" customWidth="1"/>
    <col min="10499" max="10499" width="8.85546875" style="2" customWidth="1"/>
    <col min="10500" max="10500" width="12.42578125" style="2" customWidth="1"/>
    <col min="10501" max="10502" width="8.85546875" style="2" customWidth="1"/>
    <col min="10503" max="10503" width="16.7109375" style="2" customWidth="1"/>
    <col min="10504" max="10504" width="18" style="2" customWidth="1"/>
    <col min="10505" max="10505" width="17.85546875" style="2" customWidth="1"/>
    <col min="10506" max="10506" width="17.28515625" style="2" customWidth="1"/>
    <col min="10507" max="10507" width="10.42578125" style="2" customWidth="1"/>
    <col min="10508" max="10508" width="16" style="2" customWidth="1"/>
    <col min="10509" max="10509" width="21.42578125" style="2" customWidth="1"/>
    <col min="10510" max="10510" width="17.28515625" style="2" customWidth="1"/>
    <col min="10511" max="10511" width="11.7109375" style="2" customWidth="1"/>
    <col min="10512" max="10512" width="10.5703125" style="2" customWidth="1"/>
    <col min="10513" max="10514" width="8.85546875" style="2"/>
    <col min="10515" max="10515" width="19.85546875" style="2" customWidth="1"/>
    <col min="10516" max="10516" width="15.140625" style="2" customWidth="1"/>
    <col min="10517" max="10517" width="16.85546875" style="2" customWidth="1"/>
    <col min="10518" max="10520" width="8.85546875" style="2"/>
    <col min="10521" max="10521" width="11.140625" style="2" customWidth="1"/>
    <col min="10522" max="10731" width="8.85546875" style="2"/>
    <col min="10732" max="10732" width="8.85546875" style="2" customWidth="1"/>
    <col min="10733" max="10733" width="24.140625" style="2" customWidth="1"/>
    <col min="10734" max="10734" width="19.5703125" style="2" customWidth="1"/>
    <col min="10735" max="10735" width="11" style="2" customWidth="1"/>
    <col min="10736" max="10736" width="10.140625" style="2" customWidth="1"/>
    <col min="10737" max="10738" width="14.28515625" style="2" customWidth="1"/>
    <col min="10739" max="10740" width="13.5703125" style="2" customWidth="1"/>
    <col min="10741" max="10741" width="10.28515625" style="2" customWidth="1"/>
    <col min="10742" max="10742" width="9.42578125" style="2" customWidth="1"/>
    <col min="10743" max="10743" width="12" style="2" customWidth="1"/>
    <col min="10744" max="10744" width="8.85546875" style="2" customWidth="1"/>
    <col min="10745" max="10745" width="10.7109375" style="2" customWidth="1"/>
    <col min="10746" max="10747" width="8.85546875" style="2" customWidth="1"/>
    <col min="10748" max="10748" width="15.140625" style="2" customWidth="1"/>
    <col min="10749" max="10749" width="10.7109375" style="2" customWidth="1"/>
    <col min="10750" max="10750" width="13" style="2" customWidth="1"/>
    <col min="10751" max="10751" width="19.7109375" style="2" customWidth="1"/>
    <col min="10752" max="10752" width="11.140625" style="2" customWidth="1"/>
    <col min="10753" max="10753" width="8.85546875" style="2" customWidth="1"/>
    <col min="10754" max="10754" width="11.85546875" style="2" customWidth="1"/>
    <col min="10755" max="10755" width="8.85546875" style="2" customWidth="1"/>
    <col min="10756" max="10756" width="12.42578125" style="2" customWidth="1"/>
    <col min="10757" max="10758" width="8.85546875" style="2" customWidth="1"/>
    <col min="10759" max="10759" width="16.7109375" style="2" customWidth="1"/>
    <col min="10760" max="10760" width="18" style="2" customWidth="1"/>
    <col min="10761" max="10761" width="17.85546875" style="2" customWidth="1"/>
    <col min="10762" max="10762" width="17.28515625" style="2" customWidth="1"/>
    <col min="10763" max="10763" width="10.42578125" style="2" customWidth="1"/>
    <col min="10764" max="10764" width="16" style="2" customWidth="1"/>
    <col min="10765" max="10765" width="21.42578125" style="2" customWidth="1"/>
    <col min="10766" max="10766" width="17.28515625" style="2" customWidth="1"/>
    <col min="10767" max="10767" width="11.7109375" style="2" customWidth="1"/>
    <col min="10768" max="10768" width="10.5703125" style="2" customWidth="1"/>
    <col min="10769" max="10770" width="8.85546875" style="2"/>
    <col min="10771" max="10771" width="19.85546875" style="2" customWidth="1"/>
    <col min="10772" max="10772" width="15.140625" style="2" customWidth="1"/>
    <col min="10773" max="10773" width="16.85546875" style="2" customWidth="1"/>
    <col min="10774" max="10776" width="8.85546875" style="2"/>
    <col min="10777" max="10777" width="11.140625" style="2" customWidth="1"/>
    <col min="10778" max="10987" width="8.85546875" style="2"/>
    <col min="10988" max="10988" width="8.85546875" style="2" customWidth="1"/>
    <col min="10989" max="10989" width="24.140625" style="2" customWidth="1"/>
    <col min="10990" max="10990" width="19.5703125" style="2" customWidth="1"/>
    <col min="10991" max="10991" width="11" style="2" customWidth="1"/>
    <col min="10992" max="10992" width="10.140625" style="2" customWidth="1"/>
    <col min="10993" max="10994" width="14.28515625" style="2" customWidth="1"/>
    <col min="10995" max="10996" width="13.5703125" style="2" customWidth="1"/>
    <col min="10997" max="10997" width="10.28515625" style="2" customWidth="1"/>
    <col min="10998" max="10998" width="9.42578125" style="2" customWidth="1"/>
    <col min="10999" max="10999" width="12" style="2" customWidth="1"/>
    <col min="11000" max="11000" width="8.85546875" style="2" customWidth="1"/>
    <col min="11001" max="11001" width="10.7109375" style="2" customWidth="1"/>
    <col min="11002" max="11003" width="8.85546875" style="2" customWidth="1"/>
    <col min="11004" max="11004" width="15.140625" style="2" customWidth="1"/>
    <col min="11005" max="11005" width="10.7109375" style="2" customWidth="1"/>
    <col min="11006" max="11006" width="13" style="2" customWidth="1"/>
    <col min="11007" max="11007" width="19.7109375" style="2" customWidth="1"/>
    <col min="11008" max="11008" width="11.140625" style="2" customWidth="1"/>
    <col min="11009" max="11009" width="8.85546875" style="2" customWidth="1"/>
    <col min="11010" max="11010" width="11.85546875" style="2" customWidth="1"/>
    <col min="11011" max="11011" width="8.85546875" style="2" customWidth="1"/>
    <col min="11012" max="11012" width="12.42578125" style="2" customWidth="1"/>
    <col min="11013" max="11014" width="8.85546875" style="2" customWidth="1"/>
    <col min="11015" max="11015" width="16.7109375" style="2" customWidth="1"/>
    <col min="11016" max="11016" width="18" style="2" customWidth="1"/>
    <col min="11017" max="11017" width="17.85546875" style="2" customWidth="1"/>
    <col min="11018" max="11018" width="17.28515625" style="2" customWidth="1"/>
    <col min="11019" max="11019" width="10.42578125" style="2" customWidth="1"/>
    <col min="11020" max="11020" width="16" style="2" customWidth="1"/>
    <col min="11021" max="11021" width="21.42578125" style="2" customWidth="1"/>
    <col min="11022" max="11022" width="17.28515625" style="2" customWidth="1"/>
    <col min="11023" max="11023" width="11.7109375" style="2" customWidth="1"/>
    <col min="11024" max="11024" width="10.5703125" style="2" customWidth="1"/>
    <col min="11025" max="11026" width="8.85546875" style="2"/>
    <col min="11027" max="11027" width="19.85546875" style="2" customWidth="1"/>
    <col min="11028" max="11028" width="15.140625" style="2" customWidth="1"/>
    <col min="11029" max="11029" width="16.85546875" style="2" customWidth="1"/>
    <col min="11030" max="11032" width="8.85546875" style="2"/>
    <col min="11033" max="11033" width="11.140625" style="2" customWidth="1"/>
    <col min="11034" max="11243" width="8.85546875" style="2"/>
    <col min="11244" max="11244" width="8.85546875" style="2" customWidth="1"/>
    <col min="11245" max="11245" width="24.140625" style="2" customWidth="1"/>
    <col min="11246" max="11246" width="19.5703125" style="2" customWidth="1"/>
    <col min="11247" max="11247" width="11" style="2" customWidth="1"/>
    <col min="11248" max="11248" width="10.140625" style="2" customWidth="1"/>
    <col min="11249" max="11250" width="14.28515625" style="2" customWidth="1"/>
    <col min="11251" max="11252" width="13.5703125" style="2" customWidth="1"/>
    <col min="11253" max="11253" width="10.28515625" style="2" customWidth="1"/>
    <col min="11254" max="11254" width="9.42578125" style="2" customWidth="1"/>
    <col min="11255" max="11255" width="12" style="2" customWidth="1"/>
    <col min="11256" max="11256" width="8.85546875" style="2" customWidth="1"/>
    <col min="11257" max="11257" width="10.7109375" style="2" customWidth="1"/>
    <col min="11258" max="11259" width="8.85546875" style="2" customWidth="1"/>
    <col min="11260" max="11260" width="15.140625" style="2" customWidth="1"/>
    <col min="11261" max="11261" width="10.7109375" style="2" customWidth="1"/>
    <col min="11262" max="11262" width="13" style="2" customWidth="1"/>
    <col min="11263" max="11263" width="19.7109375" style="2" customWidth="1"/>
    <col min="11264" max="11264" width="11.140625" style="2" customWidth="1"/>
    <col min="11265" max="11265" width="8.85546875" style="2" customWidth="1"/>
    <col min="11266" max="11266" width="11.85546875" style="2" customWidth="1"/>
    <col min="11267" max="11267" width="8.85546875" style="2" customWidth="1"/>
    <col min="11268" max="11268" width="12.42578125" style="2" customWidth="1"/>
    <col min="11269" max="11270" width="8.85546875" style="2" customWidth="1"/>
    <col min="11271" max="11271" width="16.7109375" style="2" customWidth="1"/>
    <col min="11272" max="11272" width="18" style="2" customWidth="1"/>
    <col min="11273" max="11273" width="17.85546875" style="2" customWidth="1"/>
    <col min="11274" max="11274" width="17.28515625" style="2" customWidth="1"/>
    <col min="11275" max="11275" width="10.42578125" style="2" customWidth="1"/>
    <col min="11276" max="11276" width="16" style="2" customWidth="1"/>
    <col min="11277" max="11277" width="21.42578125" style="2" customWidth="1"/>
    <col min="11278" max="11278" width="17.28515625" style="2" customWidth="1"/>
    <col min="11279" max="11279" width="11.7109375" style="2" customWidth="1"/>
    <col min="11280" max="11280" width="10.5703125" style="2" customWidth="1"/>
    <col min="11281" max="11282" width="8.85546875" style="2"/>
    <col min="11283" max="11283" width="19.85546875" style="2" customWidth="1"/>
    <col min="11284" max="11284" width="15.140625" style="2" customWidth="1"/>
    <col min="11285" max="11285" width="16.85546875" style="2" customWidth="1"/>
    <col min="11286" max="11288" width="8.85546875" style="2"/>
    <col min="11289" max="11289" width="11.140625" style="2" customWidth="1"/>
    <col min="11290" max="11499" width="8.85546875" style="2"/>
    <col min="11500" max="11500" width="8.85546875" style="2" customWidth="1"/>
    <col min="11501" max="11501" width="24.140625" style="2" customWidth="1"/>
    <col min="11502" max="11502" width="19.5703125" style="2" customWidth="1"/>
    <col min="11503" max="11503" width="11" style="2" customWidth="1"/>
    <col min="11504" max="11504" width="10.140625" style="2" customWidth="1"/>
    <col min="11505" max="11506" width="14.28515625" style="2" customWidth="1"/>
    <col min="11507" max="11508" width="13.5703125" style="2" customWidth="1"/>
    <col min="11509" max="11509" width="10.28515625" style="2" customWidth="1"/>
    <col min="11510" max="11510" width="9.42578125" style="2" customWidth="1"/>
    <col min="11511" max="11511" width="12" style="2" customWidth="1"/>
    <col min="11512" max="11512" width="8.85546875" style="2" customWidth="1"/>
    <col min="11513" max="11513" width="10.7109375" style="2" customWidth="1"/>
    <col min="11514" max="11515" width="8.85546875" style="2" customWidth="1"/>
    <col min="11516" max="11516" width="15.140625" style="2" customWidth="1"/>
    <col min="11517" max="11517" width="10.7109375" style="2" customWidth="1"/>
    <col min="11518" max="11518" width="13" style="2" customWidth="1"/>
    <col min="11519" max="11519" width="19.7109375" style="2" customWidth="1"/>
    <col min="11520" max="11520" width="11.140625" style="2" customWidth="1"/>
    <col min="11521" max="11521" width="8.85546875" style="2" customWidth="1"/>
    <col min="11522" max="11522" width="11.85546875" style="2" customWidth="1"/>
    <col min="11523" max="11523" width="8.85546875" style="2" customWidth="1"/>
    <col min="11524" max="11524" width="12.42578125" style="2" customWidth="1"/>
    <col min="11525" max="11526" width="8.85546875" style="2" customWidth="1"/>
    <col min="11527" max="11527" width="16.7109375" style="2" customWidth="1"/>
    <col min="11528" max="11528" width="18" style="2" customWidth="1"/>
    <col min="11529" max="11529" width="17.85546875" style="2" customWidth="1"/>
    <col min="11530" max="11530" width="17.28515625" style="2" customWidth="1"/>
    <col min="11531" max="11531" width="10.42578125" style="2" customWidth="1"/>
    <col min="11532" max="11532" width="16" style="2" customWidth="1"/>
    <col min="11533" max="11533" width="21.42578125" style="2" customWidth="1"/>
    <col min="11534" max="11534" width="17.28515625" style="2" customWidth="1"/>
    <col min="11535" max="11535" width="11.7109375" style="2" customWidth="1"/>
    <col min="11536" max="11536" width="10.5703125" style="2" customWidth="1"/>
    <col min="11537" max="11538" width="8.85546875" style="2"/>
    <col min="11539" max="11539" width="19.85546875" style="2" customWidth="1"/>
    <col min="11540" max="11540" width="15.140625" style="2" customWidth="1"/>
    <col min="11541" max="11541" width="16.85546875" style="2" customWidth="1"/>
    <col min="11542" max="11544" width="8.85546875" style="2"/>
    <col min="11545" max="11545" width="11.140625" style="2" customWidth="1"/>
    <col min="11546" max="11755" width="8.85546875" style="2"/>
    <col min="11756" max="11756" width="8.85546875" style="2" customWidth="1"/>
    <col min="11757" max="11757" width="24.140625" style="2" customWidth="1"/>
    <col min="11758" max="11758" width="19.5703125" style="2" customWidth="1"/>
    <col min="11759" max="11759" width="11" style="2" customWidth="1"/>
    <col min="11760" max="11760" width="10.140625" style="2" customWidth="1"/>
    <col min="11761" max="11762" width="14.28515625" style="2" customWidth="1"/>
    <col min="11763" max="11764" width="13.5703125" style="2" customWidth="1"/>
    <col min="11765" max="11765" width="10.28515625" style="2" customWidth="1"/>
    <col min="11766" max="11766" width="9.42578125" style="2" customWidth="1"/>
    <col min="11767" max="11767" width="12" style="2" customWidth="1"/>
    <col min="11768" max="11768" width="8.85546875" style="2" customWidth="1"/>
    <col min="11769" max="11769" width="10.7109375" style="2" customWidth="1"/>
    <col min="11770" max="11771" width="8.85546875" style="2" customWidth="1"/>
    <col min="11772" max="11772" width="15.140625" style="2" customWidth="1"/>
    <col min="11773" max="11773" width="10.7109375" style="2" customWidth="1"/>
    <col min="11774" max="11774" width="13" style="2" customWidth="1"/>
    <col min="11775" max="11775" width="19.7109375" style="2" customWidth="1"/>
    <col min="11776" max="11776" width="11.140625" style="2" customWidth="1"/>
    <col min="11777" max="11777" width="8.85546875" style="2" customWidth="1"/>
    <col min="11778" max="11778" width="11.85546875" style="2" customWidth="1"/>
    <col min="11779" max="11779" width="8.85546875" style="2" customWidth="1"/>
    <col min="11780" max="11780" width="12.42578125" style="2" customWidth="1"/>
    <col min="11781" max="11782" width="8.85546875" style="2" customWidth="1"/>
    <col min="11783" max="11783" width="16.7109375" style="2" customWidth="1"/>
    <col min="11784" max="11784" width="18" style="2" customWidth="1"/>
    <col min="11785" max="11785" width="17.85546875" style="2" customWidth="1"/>
    <col min="11786" max="11786" width="17.28515625" style="2" customWidth="1"/>
    <col min="11787" max="11787" width="10.42578125" style="2" customWidth="1"/>
    <col min="11788" max="11788" width="16" style="2" customWidth="1"/>
    <col min="11789" max="11789" width="21.42578125" style="2" customWidth="1"/>
    <col min="11790" max="11790" width="17.28515625" style="2" customWidth="1"/>
    <col min="11791" max="11791" width="11.7109375" style="2" customWidth="1"/>
    <col min="11792" max="11792" width="10.5703125" style="2" customWidth="1"/>
    <col min="11793" max="11794" width="8.85546875" style="2"/>
    <col min="11795" max="11795" width="19.85546875" style="2" customWidth="1"/>
    <col min="11796" max="11796" width="15.140625" style="2" customWidth="1"/>
    <col min="11797" max="11797" width="16.85546875" style="2" customWidth="1"/>
    <col min="11798" max="11800" width="8.85546875" style="2"/>
    <col min="11801" max="11801" width="11.140625" style="2" customWidth="1"/>
    <col min="11802" max="12011" width="8.85546875" style="2"/>
    <col min="12012" max="12012" width="8.85546875" style="2" customWidth="1"/>
    <col min="12013" max="12013" width="24.140625" style="2" customWidth="1"/>
    <col min="12014" max="12014" width="19.5703125" style="2" customWidth="1"/>
    <col min="12015" max="12015" width="11" style="2" customWidth="1"/>
    <col min="12016" max="12016" width="10.140625" style="2" customWidth="1"/>
    <col min="12017" max="12018" width="14.28515625" style="2" customWidth="1"/>
    <col min="12019" max="12020" width="13.5703125" style="2" customWidth="1"/>
    <col min="12021" max="12021" width="10.28515625" style="2" customWidth="1"/>
    <col min="12022" max="12022" width="9.42578125" style="2" customWidth="1"/>
    <col min="12023" max="12023" width="12" style="2" customWidth="1"/>
    <col min="12024" max="12024" width="8.85546875" style="2" customWidth="1"/>
    <col min="12025" max="12025" width="10.7109375" style="2" customWidth="1"/>
    <col min="12026" max="12027" width="8.85546875" style="2" customWidth="1"/>
    <col min="12028" max="12028" width="15.140625" style="2" customWidth="1"/>
    <col min="12029" max="12029" width="10.7109375" style="2" customWidth="1"/>
    <col min="12030" max="12030" width="13" style="2" customWidth="1"/>
    <col min="12031" max="12031" width="19.7109375" style="2" customWidth="1"/>
    <col min="12032" max="12032" width="11.140625" style="2" customWidth="1"/>
    <col min="12033" max="12033" width="8.85546875" style="2" customWidth="1"/>
    <col min="12034" max="12034" width="11.85546875" style="2" customWidth="1"/>
    <col min="12035" max="12035" width="8.85546875" style="2" customWidth="1"/>
    <col min="12036" max="12036" width="12.42578125" style="2" customWidth="1"/>
    <col min="12037" max="12038" width="8.85546875" style="2" customWidth="1"/>
    <col min="12039" max="12039" width="16.7109375" style="2" customWidth="1"/>
    <col min="12040" max="12040" width="18" style="2" customWidth="1"/>
    <col min="12041" max="12041" width="17.85546875" style="2" customWidth="1"/>
    <col min="12042" max="12042" width="17.28515625" style="2" customWidth="1"/>
    <col min="12043" max="12043" width="10.42578125" style="2" customWidth="1"/>
    <col min="12044" max="12044" width="16" style="2" customWidth="1"/>
    <col min="12045" max="12045" width="21.42578125" style="2" customWidth="1"/>
    <col min="12046" max="12046" width="17.28515625" style="2" customWidth="1"/>
    <col min="12047" max="12047" width="11.7109375" style="2" customWidth="1"/>
    <col min="12048" max="12048" width="10.5703125" style="2" customWidth="1"/>
    <col min="12049" max="12050" width="8.85546875" style="2"/>
    <col min="12051" max="12051" width="19.85546875" style="2" customWidth="1"/>
    <col min="12052" max="12052" width="15.140625" style="2" customWidth="1"/>
    <col min="12053" max="12053" width="16.85546875" style="2" customWidth="1"/>
    <col min="12054" max="12056" width="8.85546875" style="2"/>
    <col min="12057" max="12057" width="11.140625" style="2" customWidth="1"/>
    <col min="12058" max="12267" width="8.85546875" style="2"/>
    <col min="12268" max="12268" width="8.85546875" style="2" customWidth="1"/>
    <col min="12269" max="12269" width="24.140625" style="2" customWidth="1"/>
    <col min="12270" max="12270" width="19.5703125" style="2" customWidth="1"/>
    <col min="12271" max="12271" width="11" style="2" customWidth="1"/>
    <col min="12272" max="12272" width="10.140625" style="2" customWidth="1"/>
    <col min="12273" max="12274" width="14.28515625" style="2" customWidth="1"/>
    <col min="12275" max="12276" width="13.5703125" style="2" customWidth="1"/>
    <col min="12277" max="12277" width="10.28515625" style="2" customWidth="1"/>
    <col min="12278" max="12278" width="9.42578125" style="2" customWidth="1"/>
    <col min="12279" max="12279" width="12" style="2" customWidth="1"/>
    <col min="12280" max="12280" width="8.85546875" style="2" customWidth="1"/>
    <col min="12281" max="12281" width="10.7109375" style="2" customWidth="1"/>
    <col min="12282" max="12283" width="8.85546875" style="2" customWidth="1"/>
    <col min="12284" max="12284" width="15.140625" style="2" customWidth="1"/>
    <col min="12285" max="12285" width="10.7109375" style="2" customWidth="1"/>
    <col min="12286" max="12286" width="13" style="2" customWidth="1"/>
    <col min="12287" max="12287" width="19.7109375" style="2" customWidth="1"/>
    <col min="12288" max="12288" width="11.140625" style="2" customWidth="1"/>
    <col min="12289" max="12289" width="8.85546875" style="2" customWidth="1"/>
    <col min="12290" max="12290" width="11.85546875" style="2" customWidth="1"/>
    <col min="12291" max="12291" width="8.85546875" style="2" customWidth="1"/>
    <col min="12292" max="12292" width="12.42578125" style="2" customWidth="1"/>
    <col min="12293" max="12294" width="8.85546875" style="2" customWidth="1"/>
    <col min="12295" max="12295" width="16.7109375" style="2" customWidth="1"/>
    <col min="12296" max="12296" width="18" style="2" customWidth="1"/>
    <col min="12297" max="12297" width="17.85546875" style="2" customWidth="1"/>
    <col min="12298" max="12298" width="17.28515625" style="2" customWidth="1"/>
    <col min="12299" max="12299" width="10.42578125" style="2" customWidth="1"/>
    <col min="12300" max="12300" width="16" style="2" customWidth="1"/>
    <col min="12301" max="12301" width="21.42578125" style="2" customWidth="1"/>
    <col min="12302" max="12302" width="17.28515625" style="2" customWidth="1"/>
    <col min="12303" max="12303" width="11.7109375" style="2" customWidth="1"/>
    <col min="12304" max="12304" width="10.5703125" style="2" customWidth="1"/>
    <col min="12305" max="12306" width="8.85546875" style="2"/>
    <col min="12307" max="12307" width="19.85546875" style="2" customWidth="1"/>
    <col min="12308" max="12308" width="15.140625" style="2" customWidth="1"/>
    <col min="12309" max="12309" width="16.85546875" style="2" customWidth="1"/>
    <col min="12310" max="12312" width="8.85546875" style="2"/>
    <col min="12313" max="12313" width="11.140625" style="2" customWidth="1"/>
    <col min="12314" max="12523" width="8.85546875" style="2"/>
    <col min="12524" max="12524" width="8.85546875" style="2" customWidth="1"/>
    <col min="12525" max="12525" width="24.140625" style="2" customWidth="1"/>
    <col min="12526" max="12526" width="19.5703125" style="2" customWidth="1"/>
    <col min="12527" max="12527" width="11" style="2" customWidth="1"/>
    <col min="12528" max="12528" width="10.140625" style="2" customWidth="1"/>
    <col min="12529" max="12530" width="14.28515625" style="2" customWidth="1"/>
    <col min="12531" max="12532" width="13.5703125" style="2" customWidth="1"/>
    <col min="12533" max="12533" width="10.28515625" style="2" customWidth="1"/>
    <col min="12534" max="12534" width="9.42578125" style="2" customWidth="1"/>
    <col min="12535" max="12535" width="12" style="2" customWidth="1"/>
    <col min="12536" max="12536" width="8.85546875" style="2" customWidth="1"/>
    <col min="12537" max="12537" width="10.7109375" style="2" customWidth="1"/>
    <col min="12538" max="12539" width="8.85546875" style="2" customWidth="1"/>
    <col min="12540" max="12540" width="15.140625" style="2" customWidth="1"/>
    <col min="12541" max="12541" width="10.7109375" style="2" customWidth="1"/>
    <col min="12542" max="12542" width="13" style="2" customWidth="1"/>
    <col min="12543" max="12543" width="19.7109375" style="2" customWidth="1"/>
    <col min="12544" max="12544" width="11.140625" style="2" customWidth="1"/>
    <col min="12545" max="12545" width="8.85546875" style="2" customWidth="1"/>
    <col min="12546" max="12546" width="11.85546875" style="2" customWidth="1"/>
    <col min="12547" max="12547" width="8.85546875" style="2" customWidth="1"/>
    <col min="12548" max="12548" width="12.42578125" style="2" customWidth="1"/>
    <col min="12549" max="12550" width="8.85546875" style="2" customWidth="1"/>
    <col min="12551" max="12551" width="16.7109375" style="2" customWidth="1"/>
    <col min="12552" max="12552" width="18" style="2" customWidth="1"/>
    <col min="12553" max="12553" width="17.85546875" style="2" customWidth="1"/>
    <col min="12554" max="12554" width="17.28515625" style="2" customWidth="1"/>
    <col min="12555" max="12555" width="10.42578125" style="2" customWidth="1"/>
    <col min="12556" max="12556" width="16" style="2" customWidth="1"/>
    <col min="12557" max="12557" width="21.42578125" style="2" customWidth="1"/>
    <col min="12558" max="12558" width="17.28515625" style="2" customWidth="1"/>
    <col min="12559" max="12559" width="11.7109375" style="2" customWidth="1"/>
    <col min="12560" max="12560" width="10.5703125" style="2" customWidth="1"/>
    <col min="12561" max="12562" width="8.85546875" style="2"/>
    <col min="12563" max="12563" width="19.85546875" style="2" customWidth="1"/>
    <col min="12564" max="12564" width="15.140625" style="2" customWidth="1"/>
    <col min="12565" max="12565" width="16.85546875" style="2" customWidth="1"/>
    <col min="12566" max="12568" width="8.85546875" style="2"/>
    <col min="12569" max="12569" width="11.140625" style="2" customWidth="1"/>
    <col min="12570" max="12779" width="8.85546875" style="2"/>
    <col min="12780" max="12780" width="8.85546875" style="2" customWidth="1"/>
    <col min="12781" max="12781" width="24.140625" style="2" customWidth="1"/>
    <col min="12782" max="12782" width="19.5703125" style="2" customWidth="1"/>
    <col min="12783" max="12783" width="11" style="2" customWidth="1"/>
    <col min="12784" max="12784" width="10.140625" style="2" customWidth="1"/>
    <col min="12785" max="12786" width="14.28515625" style="2" customWidth="1"/>
    <col min="12787" max="12788" width="13.5703125" style="2" customWidth="1"/>
    <col min="12789" max="12789" width="10.28515625" style="2" customWidth="1"/>
    <col min="12790" max="12790" width="9.42578125" style="2" customWidth="1"/>
    <col min="12791" max="12791" width="12" style="2" customWidth="1"/>
    <col min="12792" max="12792" width="8.85546875" style="2" customWidth="1"/>
    <col min="12793" max="12793" width="10.7109375" style="2" customWidth="1"/>
    <col min="12794" max="12795" width="8.85546875" style="2" customWidth="1"/>
    <col min="12796" max="12796" width="15.140625" style="2" customWidth="1"/>
    <col min="12797" max="12797" width="10.7109375" style="2" customWidth="1"/>
    <col min="12798" max="12798" width="13" style="2" customWidth="1"/>
    <col min="12799" max="12799" width="19.7109375" style="2" customWidth="1"/>
    <col min="12800" max="12800" width="11.140625" style="2" customWidth="1"/>
    <col min="12801" max="12801" width="8.85546875" style="2" customWidth="1"/>
    <col min="12802" max="12802" width="11.85546875" style="2" customWidth="1"/>
    <col min="12803" max="12803" width="8.85546875" style="2" customWidth="1"/>
    <col min="12804" max="12804" width="12.42578125" style="2" customWidth="1"/>
    <col min="12805" max="12806" width="8.85546875" style="2" customWidth="1"/>
    <col min="12807" max="12807" width="16.7109375" style="2" customWidth="1"/>
    <col min="12808" max="12808" width="18" style="2" customWidth="1"/>
    <col min="12809" max="12809" width="17.85546875" style="2" customWidth="1"/>
    <col min="12810" max="12810" width="17.28515625" style="2" customWidth="1"/>
    <col min="12811" max="12811" width="10.42578125" style="2" customWidth="1"/>
    <col min="12812" max="12812" width="16" style="2" customWidth="1"/>
    <col min="12813" max="12813" width="21.42578125" style="2" customWidth="1"/>
    <col min="12814" max="12814" width="17.28515625" style="2" customWidth="1"/>
    <col min="12815" max="12815" width="11.7109375" style="2" customWidth="1"/>
    <col min="12816" max="12816" width="10.5703125" style="2" customWidth="1"/>
    <col min="12817" max="12818" width="8.85546875" style="2"/>
    <col min="12819" max="12819" width="19.85546875" style="2" customWidth="1"/>
    <col min="12820" max="12820" width="15.140625" style="2" customWidth="1"/>
    <col min="12821" max="12821" width="16.85546875" style="2" customWidth="1"/>
    <col min="12822" max="12824" width="8.85546875" style="2"/>
    <col min="12825" max="12825" width="11.140625" style="2" customWidth="1"/>
    <col min="12826" max="13035" width="8.85546875" style="2"/>
    <col min="13036" max="13036" width="8.85546875" style="2" customWidth="1"/>
    <col min="13037" max="13037" width="24.140625" style="2" customWidth="1"/>
    <col min="13038" max="13038" width="19.5703125" style="2" customWidth="1"/>
    <col min="13039" max="13039" width="11" style="2" customWidth="1"/>
    <col min="13040" max="13040" width="10.140625" style="2" customWidth="1"/>
    <col min="13041" max="13042" width="14.28515625" style="2" customWidth="1"/>
    <col min="13043" max="13044" width="13.5703125" style="2" customWidth="1"/>
    <col min="13045" max="13045" width="10.28515625" style="2" customWidth="1"/>
    <col min="13046" max="13046" width="9.42578125" style="2" customWidth="1"/>
    <col min="13047" max="13047" width="12" style="2" customWidth="1"/>
    <col min="13048" max="13048" width="8.85546875" style="2" customWidth="1"/>
    <col min="13049" max="13049" width="10.7109375" style="2" customWidth="1"/>
    <col min="13050" max="13051" width="8.85546875" style="2" customWidth="1"/>
    <col min="13052" max="13052" width="15.140625" style="2" customWidth="1"/>
    <col min="13053" max="13053" width="10.7109375" style="2" customWidth="1"/>
    <col min="13054" max="13054" width="13" style="2" customWidth="1"/>
    <col min="13055" max="13055" width="19.7109375" style="2" customWidth="1"/>
    <col min="13056" max="13056" width="11.140625" style="2" customWidth="1"/>
    <col min="13057" max="13057" width="8.85546875" style="2" customWidth="1"/>
    <col min="13058" max="13058" width="11.85546875" style="2" customWidth="1"/>
    <col min="13059" max="13059" width="8.85546875" style="2" customWidth="1"/>
    <col min="13060" max="13060" width="12.42578125" style="2" customWidth="1"/>
    <col min="13061" max="13062" width="8.85546875" style="2" customWidth="1"/>
    <col min="13063" max="13063" width="16.7109375" style="2" customWidth="1"/>
    <col min="13064" max="13064" width="18" style="2" customWidth="1"/>
    <col min="13065" max="13065" width="17.85546875" style="2" customWidth="1"/>
    <col min="13066" max="13066" width="17.28515625" style="2" customWidth="1"/>
    <col min="13067" max="13067" width="10.42578125" style="2" customWidth="1"/>
    <col min="13068" max="13068" width="16" style="2" customWidth="1"/>
    <col min="13069" max="13069" width="21.42578125" style="2" customWidth="1"/>
    <col min="13070" max="13070" width="17.28515625" style="2" customWidth="1"/>
    <col min="13071" max="13071" width="11.7109375" style="2" customWidth="1"/>
    <col min="13072" max="13072" width="10.5703125" style="2" customWidth="1"/>
    <col min="13073" max="13074" width="8.85546875" style="2"/>
    <col min="13075" max="13075" width="19.85546875" style="2" customWidth="1"/>
    <col min="13076" max="13076" width="15.140625" style="2" customWidth="1"/>
    <col min="13077" max="13077" width="16.85546875" style="2" customWidth="1"/>
    <col min="13078" max="13080" width="8.85546875" style="2"/>
    <col min="13081" max="13081" width="11.140625" style="2" customWidth="1"/>
    <col min="13082" max="13291" width="8.85546875" style="2"/>
    <col min="13292" max="13292" width="8.85546875" style="2" customWidth="1"/>
    <col min="13293" max="13293" width="24.140625" style="2" customWidth="1"/>
    <col min="13294" max="13294" width="19.5703125" style="2" customWidth="1"/>
    <col min="13295" max="13295" width="11" style="2" customWidth="1"/>
    <col min="13296" max="13296" width="10.140625" style="2" customWidth="1"/>
    <col min="13297" max="13298" width="14.28515625" style="2" customWidth="1"/>
    <col min="13299" max="13300" width="13.5703125" style="2" customWidth="1"/>
    <col min="13301" max="13301" width="10.28515625" style="2" customWidth="1"/>
    <col min="13302" max="13302" width="9.42578125" style="2" customWidth="1"/>
    <col min="13303" max="13303" width="12" style="2" customWidth="1"/>
    <col min="13304" max="13304" width="8.85546875" style="2" customWidth="1"/>
    <col min="13305" max="13305" width="10.7109375" style="2" customWidth="1"/>
    <col min="13306" max="13307" width="8.85546875" style="2" customWidth="1"/>
    <col min="13308" max="13308" width="15.140625" style="2" customWidth="1"/>
    <col min="13309" max="13309" width="10.7109375" style="2" customWidth="1"/>
    <col min="13310" max="13310" width="13" style="2" customWidth="1"/>
    <col min="13311" max="13311" width="19.7109375" style="2" customWidth="1"/>
    <col min="13312" max="13312" width="11.140625" style="2" customWidth="1"/>
    <col min="13313" max="13313" width="8.85546875" style="2" customWidth="1"/>
    <col min="13314" max="13314" width="11.85546875" style="2" customWidth="1"/>
    <col min="13315" max="13315" width="8.85546875" style="2" customWidth="1"/>
    <col min="13316" max="13316" width="12.42578125" style="2" customWidth="1"/>
    <col min="13317" max="13318" width="8.85546875" style="2" customWidth="1"/>
    <col min="13319" max="13319" width="16.7109375" style="2" customWidth="1"/>
    <col min="13320" max="13320" width="18" style="2" customWidth="1"/>
    <col min="13321" max="13321" width="17.85546875" style="2" customWidth="1"/>
    <col min="13322" max="13322" width="17.28515625" style="2" customWidth="1"/>
    <col min="13323" max="13323" width="10.42578125" style="2" customWidth="1"/>
    <col min="13324" max="13324" width="16" style="2" customWidth="1"/>
    <col min="13325" max="13325" width="21.42578125" style="2" customWidth="1"/>
    <col min="13326" max="13326" width="17.28515625" style="2" customWidth="1"/>
    <col min="13327" max="13327" width="11.7109375" style="2" customWidth="1"/>
    <col min="13328" max="13328" width="10.5703125" style="2" customWidth="1"/>
    <col min="13329" max="13330" width="8.85546875" style="2"/>
    <col min="13331" max="13331" width="19.85546875" style="2" customWidth="1"/>
    <col min="13332" max="13332" width="15.140625" style="2" customWidth="1"/>
    <col min="13333" max="13333" width="16.85546875" style="2" customWidth="1"/>
    <col min="13334" max="13336" width="8.85546875" style="2"/>
    <col min="13337" max="13337" width="11.140625" style="2" customWidth="1"/>
    <col min="13338" max="13547" width="8.85546875" style="2"/>
    <col min="13548" max="13548" width="8.85546875" style="2" customWidth="1"/>
    <col min="13549" max="13549" width="24.140625" style="2" customWidth="1"/>
    <col min="13550" max="13550" width="19.5703125" style="2" customWidth="1"/>
    <col min="13551" max="13551" width="11" style="2" customWidth="1"/>
    <col min="13552" max="13552" width="10.140625" style="2" customWidth="1"/>
    <col min="13553" max="13554" width="14.28515625" style="2" customWidth="1"/>
    <col min="13555" max="13556" width="13.5703125" style="2" customWidth="1"/>
    <col min="13557" max="13557" width="10.28515625" style="2" customWidth="1"/>
    <col min="13558" max="13558" width="9.42578125" style="2" customWidth="1"/>
    <col min="13559" max="13559" width="12" style="2" customWidth="1"/>
    <col min="13560" max="13560" width="8.85546875" style="2" customWidth="1"/>
    <col min="13561" max="13561" width="10.7109375" style="2" customWidth="1"/>
    <col min="13562" max="13563" width="8.85546875" style="2" customWidth="1"/>
    <col min="13564" max="13564" width="15.140625" style="2" customWidth="1"/>
    <col min="13565" max="13565" width="10.7109375" style="2" customWidth="1"/>
    <col min="13566" max="13566" width="13" style="2" customWidth="1"/>
    <col min="13567" max="13567" width="19.7109375" style="2" customWidth="1"/>
    <col min="13568" max="13568" width="11.140625" style="2" customWidth="1"/>
    <col min="13569" max="13569" width="8.85546875" style="2" customWidth="1"/>
    <col min="13570" max="13570" width="11.85546875" style="2" customWidth="1"/>
    <col min="13571" max="13571" width="8.85546875" style="2" customWidth="1"/>
    <col min="13572" max="13572" width="12.42578125" style="2" customWidth="1"/>
    <col min="13573" max="13574" width="8.85546875" style="2" customWidth="1"/>
    <col min="13575" max="13575" width="16.7109375" style="2" customWidth="1"/>
    <col min="13576" max="13576" width="18" style="2" customWidth="1"/>
    <col min="13577" max="13577" width="17.85546875" style="2" customWidth="1"/>
    <col min="13578" max="13578" width="17.28515625" style="2" customWidth="1"/>
    <col min="13579" max="13579" width="10.42578125" style="2" customWidth="1"/>
    <col min="13580" max="13580" width="16" style="2" customWidth="1"/>
    <col min="13581" max="13581" width="21.42578125" style="2" customWidth="1"/>
    <col min="13582" max="13582" width="17.28515625" style="2" customWidth="1"/>
    <col min="13583" max="13583" width="11.7109375" style="2" customWidth="1"/>
    <col min="13584" max="13584" width="10.5703125" style="2" customWidth="1"/>
    <col min="13585" max="13586" width="8.85546875" style="2"/>
    <col min="13587" max="13587" width="19.85546875" style="2" customWidth="1"/>
    <col min="13588" max="13588" width="15.140625" style="2" customWidth="1"/>
    <col min="13589" max="13589" width="16.85546875" style="2" customWidth="1"/>
    <col min="13590" max="13592" width="8.85546875" style="2"/>
    <col min="13593" max="13593" width="11.140625" style="2" customWidth="1"/>
    <col min="13594" max="13803" width="8.85546875" style="2"/>
    <col min="13804" max="13804" width="8.85546875" style="2" customWidth="1"/>
    <col min="13805" max="13805" width="24.140625" style="2" customWidth="1"/>
    <col min="13806" max="13806" width="19.5703125" style="2" customWidth="1"/>
    <col min="13807" max="13807" width="11" style="2" customWidth="1"/>
    <col min="13808" max="13808" width="10.140625" style="2" customWidth="1"/>
    <col min="13809" max="13810" width="14.28515625" style="2" customWidth="1"/>
    <col min="13811" max="13812" width="13.5703125" style="2" customWidth="1"/>
    <col min="13813" max="13813" width="10.28515625" style="2" customWidth="1"/>
    <col min="13814" max="13814" width="9.42578125" style="2" customWidth="1"/>
    <col min="13815" max="13815" width="12" style="2" customWidth="1"/>
    <col min="13816" max="13816" width="8.85546875" style="2" customWidth="1"/>
    <col min="13817" max="13817" width="10.7109375" style="2" customWidth="1"/>
    <col min="13818" max="13819" width="8.85546875" style="2" customWidth="1"/>
    <col min="13820" max="13820" width="15.140625" style="2" customWidth="1"/>
    <col min="13821" max="13821" width="10.7109375" style="2" customWidth="1"/>
    <col min="13822" max="13822" width="13" style="2" customWidth="1"/>
    <col min="13823" max="13823" width="19.7109375" style="2" customWidth="1"/>
    <col min="13824" max="13824" width="11.140625" style="2" customWidth="1"/>
    <col min="13825" max="13825" width="8.85546875" style="2" customWidth="1"/>
    <col min="13826" max="13826" width="11.85546875" style="2" customWidth="1"/>
    <col min="13827" max="13827" width="8.85546875" style="2" customWidth="1"/>
    <col min="13828" max="13828" width="12.42578125" style="2" customWidth="1"/>
    <col min="13829" max="13830" width="8.85546875" style="2" customWidth="1"/>
    <col min="13831" max="13831" width="16.7109375" style="2" customWidth="1"/>
    <col min="13832" max="13832" width="18" style="2" customWidth="1"/>
    <col min="13833" max="13833" width="17.85546875" style="2" customWidth="1"/>
    <col min="13834" max="13834" width="17.28515625" style="2" customWidth="1"/>
    <col min="13835" max="13835" width="10.42578125" style="2" customWidth="1"/>
    <col min="13836" max="13836" width="16" style="2" customWidth="1"/>
    <col min="13837" max="13837" width="21.42578125" style="2" customWidth="1"/>
    <col min="13838" max="13838" width="17.28515625" style="2" customWidth="1"/>
    <col min="13839" max="13839" width="11.7109375" style="2" customWidth="1"/>
    <col min="13840" max="13840" width="10.5703125" style="2" customWidth="1"/>
    <col min="13841" max="13842" width="8.85546875" style="2"/>
    <col min="13843" max="13843" width="19.85546875" style="2" customWidth="1"/>
    <col min="13844" max="13844" width="15.140625" style="2" customWidth="1"/>
    <col min="13845" max="13845" width="16.85546875" style="2" customWidth="1"/>
    <col min="13846" max="13848" width="8.85546875" style="2"/>
    <col min="13849" max="13849" width="11.140625" style="2" customWidth="1"/>
    <col min="13850" max="14059" width="8.85546875" style="2"/>
    <col min="14060" max="14060" width="8.85546875" style="2" customWidth="1"/>
    <col min="14061" max="14061" width="24.140625" style="2" customWidth="1"/>
    <col min="14062" max="14062" width="19.5703125" style="2" customWidth="1"/>
    <col min="14063" max="14063" width="11" style="2" customWidth="1"/>
    <col min="14064" max="14064" width="10.140625" style="2" customWidth="1"/>
    <col min="14065" max="14066" width="14.28515625" style="2" customWidth="1"/>
    <col min="14067" max="14068" width="13.5703125" style="2" customWidth="1"/>
    <col min="14069" max="14069" width="10.28515625" style="2" customWidth="1"/>
    <col min="14070" max="14070" width="9.42578125" style="2" customWidth="1"/>
    <col min="14071" max="14071" width="12" style="2" customWidth="1"/>
    <col min="14072" max="14072" width="8.85546875" style="2" customWidth="1"/>
    <col min="14073" max="14073" width="10.7109375" style="2" customWidth="1"/>
    <col min="14074" max="14075" width="8.85546875" style="2" customWidth="1"/>
    <col min="14076" max="14076" width="15.140625" style="2" customWidth="1"/>
    <col min="14077" max="14077" width="10.7109375" style="2" customWidth="1"/>
    <col min="14078" max="14078" width="13" style="2" customWidth="1"/>
    <col min="14079" max="14079" width="19.7109375" style="2" customWidth="1"/>
    <col min="14080" max="14080" width="11.140625" style="2" customWidth="1"/>
    <col min="14081" max="14081" width="8.85546875" style="2" customWidth="1"/>
    <col min="14082" max="14082" width="11.85546875" style="2" customWidth="1"/>
    <col min="14083" max="14083" width="8.85546875" style="2" customWidth="1"/>
    <col min="14084" max="14084" width="12.42578125" style="2" customWidth="1"/>
    <col min="14085" max="14086" width="8.85546875" style="2" customWidth="1"/>
    <col min="14087" max="14087" width="16.7109375" style="2" customWidth="1"/>
    <col min="14088" max="14088" width="18" style="2" customWidth="1"/>
    <col min="14089" max="14089" width="17.85546875" style="2" customWidth="1"/>
    <col min="14090" max="14090" width="17.28515625" style="2" customWidth="1"/>
    <col min="14091" max="14091" width="10.42578125" style="2" customWidth="1"/>
    <col min="14092" max="14092" width="16" style="2" customWidth="1"/>
    <col min="14093" max="14093" width="21.42578125" style="2" customWidth="1"/>
    <col min="14094" max="14094" width="17.28515625" style="2" customWidth="1"/>
    <col min="14095" max="14095" width="11.7109375" style="2" customWidth="1"/>
    <col min="14096" max="14096" width="10.5703125" style="2" customWidth="1"/>
    <col min="14097" max="14098" width="8.85546875" style="2"/>
    <col min="14099" max="14099" width="19.85546875" style="2" customWidth="1"/>
    <col min="14100" max="14100" width="15.140625" style="2" customWidth="1"/>
    <col min="14101" max="14101" width="16.85546875" style="2" customWidth="1"/>
    <col min="14102" max="14104" width="8.85546875" style="2"/>
    <col min="14105" max="14105" width="11.140625" style="2" customWidth="1"/>
    <col min="14106" max="14315" width="8.85546875" style="2"/>
    <col min="14316" max="14316" width="8.85546875" style="2" customWidth="1"/>
    <col min="14317" max="14317" width="24.140625" style="2" customWidth="1"/>
    <col min="14318" max="14318" width="19.5703125" style="2" customWidth="1"/>
    <col min="14319" max="14319" width="11" style="2" customWidth="1"/>
    <col min="14320" max="14320" width="10.140625" style="2" customWidth="1"/>
    <col min="14321" max="14322" width="14.28515625" style="2" customWidth="1"/>
    <col min="14323" max="14324" width="13.5703125" style="2" customWidth="1"/>
    <col min="14325" max="14325" width="10.28515625" style="2" customWidth="1"/>
    <col min="14326" max="14326" width="9.42578125" style="2" customWidth="1"/>
    <col min="14327" max="14327" width="12" style="2" customWidth="1"/>
    <col min="14328" max="14328" width="8.85546875" style="2" customWidth="1"/>
    <col min="14329" max="14329" width="10.7109375" style="2" customWidth="1"/>
    <col min="14330" max="14331" width="8.85546875" style="2" customWidth="1"/>
    <col min="14332" max="14332" width="15.140625" style="2" customWidth="1"/>
    <col min="14333" max="14333" width="10.7109375" style="2" customWidth="1"/>
    <col min="14334" max="14334" width="13" style="2" customWidth="1"/>
    <col min="14335" max="14335" width="19.7109375" style="2" customWidth="1"/>
    <col min="14336" max="14336" width="11.140625" style="2" customWidth="1"/>
    <col min="14337" max="14337" width="8.85546875" style="2" customWidth="1"/>
    <col min="14338" max="14338" width="11.85546875" style="2" customWidth="1"/>
    <col min="14339" max="14339" width="8.85546875" style="2" customWidth="1"/>
    <col min="14340" max="14340" width="12.42578125" style="2" customWidth="1"/>
    <col min="14341" max="14342" width="8.85546875" style="2" customWidth="1"/>
    <col min="14343" max="14343" width="16.7109375" style="2" customWidth="1"/>
    <col min="14344" max="14344" width="18" style="2" customWidth="1"/>
    <col min="14345" max="14345" width="17.85546875" style="2" customWidth="1"/>
    <col min="14346" max="14346" width="17.28515625" style="2" customWidth="1"/>
    <col min="14347" max="14347" width="10.42578125" style="2" customWidth="1"/>
    <col min="14348" max="14348" width="16" style="2" customWidth="1"/>
    <col min="14349" max="14349" width="21.42578125" style="2" customWidth="1"/>
    <col min="14350" max="14350" width="17.28515625" style="2" customWidth="1"/>
    <col min="14351" max="14351" width="11.7109375" style="2" customWidth="1"/>
    <col min="14352" max="14352" width="10.5703125" style="2" customWidth="1"/>
    <col min="14353" max="14354" width="8.85546875" style="2"/>
    <col min="14355" max="14355" width="19.85546875" style="2" customWidth="1"/>
    <col min="14356" max="14356" width="15.140625" style="2" customWidth="1"/>
    <col min="14357" max="14357" width="16.85546875" style="2" customWidth="1"/>
    <col min="14358" max="14360" width="8.85546875" style="2"/>
    <col min="14361" max="14361" width="11.140625" style="2" customWidth="1"/>
    <col min="14362" max="14571" width="8.85546875" style="2"/>
    <col min="14572" max="14572" width="8.85546875" style="2" customWidth="1"/>
    <col min="14573" max="14573" width="24.140625" style="2" customWidth="1"/>
    <col min="14574" max="14574" width="19.5703125" style="2" customWidth="1"/>
    <col min="14575" max="14575" width="11" style="2" customWidth="1"/>
    <col min="14576" max="14576" width="10.140625" style="2" customWidth="1"/>
    <col min="14577" max="14578" width="14.28515625" style="2" customWidth="1"/>
    <col min="14579" max="14580" width="13.5703125" style="2" customWidth="1"/>
    <col min="14581" max="14581" width="10.28515625" style="2" customWidth="1"/>
    <col min="14582" max="14582" width="9.42578125" style="2" customWidth="1"/>
    <col min="14583" max="14583" width="12" style="2" customWidth="1"/>
    <col min="14584" max="14584" width="8.85546875" style="2" customWidth="1"/>
    <col min="14585" max="14585" width="10.7109375" style="2" customWidth="1"/>
    <col min="14586" max="14587" width="8.85546875" style="2" customWidth="1"/>
    <col min="14588" max="14588" width="15.140625" style="2" customWidth="1"/>
    <col min="14589" max="14589" width="10.7109375" style="2" customWidth="1"/>
    <col min="14590" max="14590" width="13" style="2" customWidth="1"/>
    <col min="14591" max="14591" width="19.7109375" style="2" customWidth="1"/>
    <col min="14592" max="14592" width="11.140625" style="2" customWidth="1"/>
    <col min="14593" max="14593" width="8.85546875" style="2" customWidth="1"/>
    <col min="14594" max="14594" width="11.85546875" style="2" customWidth="1"/>
    <col min="14595" max="14595" width="8.85546875" style="2" customWidth="1"/>
    <col min="14596" max="14596" width="12.42578125" style="2" customWidth="1"/>
    <col min="14597" max="14598" width="8.85546875" style="2" customWidth="1"/>
    <col min="14599" max="14599" width="16.7109375" style="2" customWidth="1"/>
    <col min="14600" max="14600" width="18" style="2" customWidth="1"/>
    <col min="14601" max="14601" width="17.85546875" style="2" customWidth="1"/>
    <col min="14602" max="14602" width="17.28515625" style="2" customWidth="1"/>
    <col min="14603" max="14603" width="10.42578125" style="2" customWidth="1"/>
    <col min="14604" max="14604" width="16" style="2" customWidth="1"/>
    <col min="14605" max="14605" width="21.42578125" style="2" customWidth="1"/>
    <col min="14606" max="14606" width="17.28515625" style="2" customWidth="1"/>
    <col min="14607" max="14607" width="11.7109375" style="2" customWidth="1"/>
    <col min="14608" max="14608" width="10.5703125" style="2" customWidth="1"/>
    <col min="14609" max="14610" width="8.85546875" style="2"/>
    <col min="14611" max="14611" width="19.85546875" style="2" customWidth="1"/>
    <col min="14612" max="14612" width="15.140625" style="2" customWidth="1"/>
    <col min="14613" max="14613" width="16.85546875" style="2" customWidth="1"/>
    <col min="14614" max="14616" width="8.85546875" style="2"/>
    <col min="14617" max="14617" width="11.140625" style="2" customWidth="1"/>
    <col min="14618" max="14827" width="8.85546875" style="2"/>
    <col min="14828" max="14828" width="8.85546875" style="2" customWidth="1"/>
    <col min="14829" max="14829" width="24.140625" style="2" customWidth="1"/>
    <col min="14830" max="14830" width="19.5703125" style="2" customWidth="1"/>
    <col min="14831" max="14831" width="11" style="2" customWidth="1"/>
    <col min="14832" max="14832" width="10.140625" style="2" customWidth="1"/>
    <col min="14833" max="14834" width="14.28515625" style="2" customWidth="1"/>
    <col min="14835" max="14836" width="13.5703125" style="2" customWidth="1"/>
    <col min="14837" max="14837" width="10.28515625" style="2" customWidth="1"/>
    <col min="14838" max="14838" width="9.42578125" style="2" customWidth="1"/>
    <col min="14839" max="14839" width="12" style="2" customWidth="1"/>
    <col min="14840" max="14840" width="8.85546875" style="2" customWidth="1"/>
    <col min="14841" max="14841" width="10.7109375" style="2" customWidth="1"/>
    <col min="14842" max="14843" width="8.85546875" style="2" customWidth="1"/>
    <col min="14844" max="14844" width="15.140625" style="2" customWidth="1"/>
    <col min="14845" max="14845" width="10.7109375" style="2" customWidth="1"/>
    <col min="14846" max="14846" width="13" style="2" customWidth="1"/>
    <col min="14847" max="14847" width="19.7109375" style="2" customWidth="1"/>
    <col min="14848" max="14848" width="11.140625" style="2" customWidth="1"/>
    <col min="14849" max="14849" width="8.85546875" style="2" customWidth="1"/>
    <col min="14850" max="14850" width="11.85546875" style="2" customWidth="1"/>
    <col min="14851" max="14851" width="8.85546875" style="2" customWidth="1"/>
    <col min="14852" max="14852" width="12.42578125" style="2" customWidth="1"/>
    <col min="14853" max="14854" width="8.85546875" style="2" customWidth="1"/>
    <col min="14855" max="14855" width="16.7109375" style="2" customWidth="1"/>
    <col min="14856" max="14856" width="18" style="2" customWidth="1"/>
    <col min="14857" max="14857" width="17.85546875" style="2" customWidth="1"/>
    <col min="14858" max="14858" width="17.28515625" style="2" customWidth="1"/>
    <col min="14859" max="14859" width="10.42578125" style="2" customWidth="1"/>
    <col min="14860" max="14860" width="16" style="2" customWidth="1"/>
    <col min="14861" max="14861" width="21.42578125" style="2" customWidth="1"/>
    <col min="14862" max="14862" width="17.28515625" style="2" customWidth="1"/>
    <col min="14863" max="14863" width="11.7109375" style="2" customWidth="1"/>
    <col min="14864" max="14864" width="10.5703125" style="2" customWidth="1"/>
    <col min="14865" max="14866" width="8.85546875" style="2"/>
    <col min="14867" max="14867" width="19.85546875" style="2" customWidth="1"/>
    <col min="14868" max="14868" width="15.140625" style="2" customWidth="1"/>
    <col min="14869" max="14869" width="16.85546875" style="2" customWidth="1"/>
    <col min="14870" max="14872" width="8.85546875" style="2"/>
    <col min="14873" max="14873" width="11.140625" style="2" customWidth="1"/>
    <col min="14874" max="15083" width="8.85546875" style="2"/>
    <col min="15084" max="15084" width="8.85546875" style="2" customWidth="1"/>
    <col min="15085" max="15085" width="24.140625" style="2" customWidth="1"/>
    <col min="15086" max="15086" width="19.5703125" style="2" customWidth="1"/>
    <col min="15087" max="15087" width="11" style="2" customWidth="1"/>
    <col min="15088" max="15088" width="10.140625" style="2" customWidth="1"/>
    <col min="15089" max="15090" width="14.28515625" style="2" customWidth="1"/>
    <col min="15091" max="15092" width="13.5703125" style="2" customWidth="1"/>
    <col min="15093" max="15093" width="10.28515625" style="2" customWidth="1"/>
    <col min="15094" max="15094" width="9.42578125" style="2" customWidth="1"/>
    <col min="15095" max="15095" width="12" style="2" customWidth="1"/>
    <col min="15096" max="15096" width="8.85546875" style="2" customWidth="1"/>
    <col min="15097" max="15097" width="10.7109375" style="2" customWidth="1"/>
    <col min="15098" max="15099" width="8.85546875" style="2" customWidth="1"/>
    <col min="15100" max="15100" width="15.140625" style="2" customWidth="1"/>
    <col min="15101" max="15101" width="10.7109375" style="2" customWidth="1"/>
    <col min="15102" max="15102" width="13" style="2" customWidth="1"/>
    <col min="15103" max="15103" width="19.7109375" style="2" customWidth="1"/>
    <col min="15104" max="15104" width="11.140625" style="2" customWidth="1"/>
    <col min="15105" max="15105" width="8.85546875" style="2" customWidth="1"/>
    <col min="15106" max="15106" width="11.85546875" style="2" customWidth="1"/>
    <col min="15107" max="15107" width="8.85546875" style="2" customWidth="1"/>
    <col min="15108" max="15108" width="12.42578125" style="2" customWidth="1"/>
    <col min="15109" max="15110" width="8.85546875" style="2" customWidth="1"/>
    <col min="15111" max="15111" width="16.7109375" style="2" customWidth="1"/>
    <col min="15112" max="15112" width="18" style="2" customWidth="1"/>
    <col min="15113" max="15113" width="17.85546875" style="2" customWidth="1"/>
    <col min="15114" max="15114" width="17.28515625" style="2" customWidth="1"/>
    <col min="15115" max="15115" width="10.42578125" style="2" customWidth="1"/>
    <col min="15116" max="15116" width="16" style="2" customWidth="1"/>
    <col min="15117" max="15117" width="21.42578125" style="2" customWidth="1"/>
    <col min="15118" max="15118" width="17.28515625" style="2" customWidth="1"/>
    <col min="15119" max="15119" width="11.7109375" style="2" customWidth="1"/>
    <col min="15120" max="15120" width="10.5703125" style="2" customWidth="1"/>
    <col min="15121" max="15122" width="8.85546875" style="2"/>
    <col min="15123" max="15123" width="19.85546875" style="2" customWidth="1"/>
    <col min="15124" max="15124" width="15.140625" style="2" customWidth="1"/>
    <col min="15125" max="15125" width="16.85546875" style="2" customWidth="1"/>
    <col min="15126" max="15128" width="8.85546875" style="2"/>
    <col min="15129" max="15129" width="11.140625" style="2" customWidth="1"/>
    <col min="15130" max="15339" width="8.85546875" style="2"/>
    <col min="15340" max="15340" width="8.85546875" style="2" customWidth="1"/>
    <col min="15341" max="15341" width="24.140625" style="2" customWidth="1"/>
    <col min="15342" max="15342" width="19.5703125" style="2" customWidth="1"/>
    <col min="15343" max="15343" width="11" style="2" customWidth="1"/>
    <col min="15344" max="15344" width="10.140625" style="2" customWidth="1"/>
    <col min="15345" max="15346" width="14.28515625" style="2" customWidth="1"/>
    <col min="15347" max="15348" width="13.5703125" style="2" customWidth="1"/>
    <col min="15349" max="15349" width="10.28515625" style="2" customWidth="1"/>
    <col min="15350" max="15350" width="9.42578125" style="2" customWidth="1"/>
    <col min="15351" max="15351" width="12" style="2" customWidth="1"/>
    <col min="15352" max="15352" width="8.85546875" style="2" customWidth="1"/>
    <col min="15353" max="15353" width="10.7109375" style="2" customWidth="1"/>
    <col min="15354" max="15355" width="8.85546875" style="2" customWidth="1"/>
    <col min="15356" max="15356" width="15.140625" style="2" customWidth="1"/>
    <col min="15357" max="15357" width="10.7109375" style="2" customWidth="1"/>
    <col min="15358" max="15358" width="13" style="2" customWidth="1"/>
    <col min="15359" max="15359" width="19.7109375" style="2" customWidth="1"/>
    <col min="15360" max="15360" width="11.140625" style="2" customWidth="1"/>
    <col min="15361" max="15361" width="8.85546875" style="2" customWidth="1"/>
    <col min="15362" max="15362" width="11.85546875" style="2" customWidth="1"/>
    <col min="15363" max="15363" width="8.85546875" style="2" customWidth="1"/>
    <col min="15364" max="15364" width="12.42578125" style="2" customWidth="1"/>
    <col min="15365" max="15366" width="8.85546875" style="2" customWidth="1"/>
    <col min="15367" max="15367" width="16.7109375" style="2" customWidth="1"/>
    <col min="15368" max="15368" width="18" style="2" customWidth="1"/>
    <col min="15369" max="15369" width="17.85546875" style="2" customWidth="1"/>
    <col min="15370" max="15370" width="17.28515625" style="2" customWidth="1"/>
    <col min="15371" max="15371" width="10.42578125" style="2" customWidth="1"/>
    <col min="15372" max="15372" width="16" style="2" customWidth="1"/>
    <col min="15373" max="15373" width="21.42578125" style="2" customWidth="1"/>
    <col min="15374" max="15374" width="17.28515625" style="2" customWidth="1"/>
    <col min="15375" max="15375" width="11.7109375" style="2" customWidth="1"/>
    <col min="15376" max="15376" width="10.5703125" style="2" customWidth="1"/>
    <col min="15377" max="15378" width="8.85546875" style="2"/>
    <col min="15379" max="15379" width="19.85546875" style="2" customWidth="1"/>
    <col min="15380" max="15380" width="15.140625" style="2" customWidth="1"/>
    <col min="15381" max="15381" width="16.85546875" style="2" customWidth="1"/>
    <col min="15382" max="15384" width="8.85546875" style="2"/>
    <col min="15385" max="15385" width="11.140625" style="2" customWidth="1"/>
    <col min="15386" max="15595" width="8.85546875" style="2"/>
    <col min="15596" max="15596" width="8.85546875" style="2" customWidth="1"/>
    <col min="15597" max="15597" width="24.140625" style="2" customWidth="1"/>
    <col min="15598" max="15598" width="19.5703125" style="2" customWidth="1"/>
    <col min="15599" max="15599" width="11" style="2" customWidth="1"/>
    <col min="15600" max="15600" width="10.140625" style="2" customWidth="1"/>
    <col min="15601" max="15602" width="14.28515625" style="2" customWidth="1"/>
    <col min="15603" max="15604" width="13.5703125" style="2" customWidth="1"/>
    <col min="15605" max="15605" width="10.28515625" style="2" customWidth="1"/>
    <col min="15606" max="15606" width="9.42578125" style="2" customWidth="1"/>
    <col min="15607" max="15607" width="12" style="2" customWidth="1"/>
    <col min="15608" max="15608" width="8.85546875" style="2" customWidth="1"/>
    <col min="15609" max="15609" width="10.7109375" style="2" customWidth="1"/>
    <col min="15610" max="15611" width="8.85546875" style="2" customWidth="1"/>
    <col min="15612" max="15612" width="15.140625" style="2" customWidth="1"/>
    <col min="15613" max="15613" width="10.7109375" style="2" customWidth="1"/>
    <col min="15614" max="15614" width="13" style="2" customWidth="1"/>
    <col min="15615" max="15615" width="19.7109375" style="2" customWidth="1"/>
    <col min="15616" max="15616" width="11.140625" style="2" customWidth="1"/>
    <col min="15617" max="15617" width="8.85546875" style="2" customWidth="1"/>
    <col min="15618" max="15618" width="11.85546875" style="2" customWidth="1"/>
    <col min="15619" max="15619" width="8.85546875" style="2" customWidth="1"/>
    <col min="15620" max="15620" width="12.42578125" style="2" customWidth="1"/>
    <col min="15621" max="15622" width="8.85546875" style="2" customWidth="1"/>
    <col min="15623" max="15623" width="16.7109375" style="2" customWidth="1"/>
    <col min="15624" max="15624" width="18" style="2" customWidth="1"/>
    <col min="15625" max="15625" width="17.85546875" style="2" customWidth="1"/>
    <col min="15626" max="15626" width="17.28515625" style="2" customWidth="1"/>
    <col min="15627" max="15627" width="10.42578125" style="2" customWidth="1"/>
    <col min="15628" max="15628" width="16" style="2" customWidth="1"/>
    <col min="15629" max="15629" width="21.42578125" style="2" customWidth="1"/>
    <col min="15630" max="15630" width="17.28515625" style="2" customWidth="1"/>
    <col min="15631" max="15631" width="11.7109375" style="2" customWidth="1"/>
    <col min="15632" max="15632" width="10.5703125" style="2" customWidth="1"/>
    <col min="15633" max="15634" width="8.85546875" style="2"/>
    <col min="15635" max="15635" width="19.85546875" style="2" customWidth="1"/>
    <col min="15636" max="15636" width="15.140625" style="2" customWidth="1"/>
    <col min="15637" max="15637" width="16.85546875" style="2" customWidth="1"/>
    <col min="15638" max="15640" width="8.85546875" style="2"/>
    <col min="15641" max="15641" width="11.140625" style="2" customWidth="1"/>
    <col min="15642" max="15851" width="8.85546875" style="2"/>
    <col min="15852" max="15852" width="8.85546875" style="2" customWidth="1"/>
    <col min="15853" max="15853" width="24.140625" style="2" customWidth="1"/>
    <col min="15854" max="15854" width="19.5703125" style="2" customWidth="1"/>
    <col min="15855" max="15855" width="11" style="2" customWidth="1"/>
    <col min="15856" max="15856" width="10.140625" style="2" customWidth="1"/>
    <col min="15857" max="15858" width="14.28515625" style="2" customWidth="1"/>
    <col min="15859" max="15860" width="13.5703125" style="2" customWidth="1"/>
    <col min="15861" max="15861" width="10.28515625" style="2" customWidth="1"/>
    <col min="15862" max="15862" width="9.42578125" style="2" customWidth="1"/>
    <col min="15863" max="15863" width="12" style="2" customWidth="1"/>
    <col min="15864" max="15864" width="8.85546875" style="2" customWidth="1"/>
    <col min="15865" max="15865" width="10.7109375" style="2" customWidth="1"/>
    <col min="15866" max="15867" width="8.85546875" style="2" customWidth="1"/>
    <col min="15868" max="15868" width="15.140625" style="2" customWidth="1"/>
    <col min="15869" max="15869" width="10.7109375" style="2" customWidth="1"/>
    <col min="15870" max="15870" width="13" style="2" customWidth="1"/>
    <col min="15871" max="15871" width="19.7109375" style="2" customWidth="1"/>
    <col min="15872" max="15872" width="11.140625" style="2" customWidth="1"/>
    <col min="15873" max="15873" width="8.85546875" style="2" customWidth="1"/>
    <col min="15874" max="15874" width="11.85546875" style="2" customWidth="1"/>
    <col min="15875" max="15875" width="8.85546875" style="2" customWidth="1"/>
    <col min="15876" max="15876" width="12.42578125" style="2" customWidth="1"/>
    <col min="15877" max="15878" width="8.85546875" style="2" customWidth="1"/>
    <col min="15879" max="15879" width="16.7109375" style="2" customWidth="1"/>
    <col min="15880" max="15880" width="18" style="2" customWidth="1"/>
    <col min="15881" max="15881" width="17.85546875" style="2" customWidth="1"/>
    <col min="15882" max="15882" width="17.28515625" style="2" customWidth="1"/>
    <col min="15883" max="15883" width="10.42578125" style="2" customWidth="1"/>
    <col min="15884" max="15884" width="16" style="2" customWidth="1"/>
    <col min="15885" max="15885" width="21.42578125" style="2" customWidth="1"/>
    <col min="15886" max="15886" width="17.28515625" style="2" customWidth="1"/>
    <col min="15887" max="15887" width="11.7109375" style="2" customWidth="1"/>
    <col min="15888" max="15888" width="10.5703125" style="2" customWidth="1"/>
    <col min="15889" max="15890" width="8.85546875" style="2"/>
    <col min="15891" max="15891" width="19.85546875" style="2" customWidth="1"/>
    <col min="15892" max="15892" width="15.140625" style="2" customWidth="1"/>
    <col min="15893" max="15893" width="16.85546875" style="2" customWidth="1"/>
    <col min="15894" max="15896" width="8.85546875" style="2"/>
    <col min="15897" max="15897" width="11.140625" style="2" customWidth="1"/>
    <col min="15898" max="16107" width="8.85546875" style="2"/>
    <col min="16108" max="16108" width="8.85546875" style="2" customWidth="1"/>
    <col min="16109" max="16109" width="24.140625" style="2" customWidth="1"/>
    <col min="16110" max="16110" width="19.5703125" style="2" customWidth="1"/>
    <col min="16111" max="16111" width="11" style="2" customWidth="1"/>
    <col min="16112" max="16112" width="10.140625" style="2" customWidth="1"/>
    <col min="16113" max="16114" width="14.28515625" style="2" customWidth="1"/>
    <col min="16115" max="16116" width="13.5703125" style="2" customWidth="1"/>
    <col min="16117" max="16117" width="10.28515625" style="2" customWidth="1"/>
    <col min="16118" max="16118" width="9.42578125" style="2" customWidth="1"/>
    <col min="16119" max="16119" width="12" style="2" customWidth="1"/>
    <col min="16120" max="16120" width="8.85546875" style="2" customWidth="1"/>
    <col min="16121" max="16121" width="10.7109375" style="2" customWidth="1"/>
    <col min="16122" max="16123" width="8.85546875" style="2" customWidth="1"/>
    <col min="16124" max="16124" width="15.140625" style="2" customWidth="1"/>
    <col min="16125" max="16125" width="10.7109375" style="2" customWidth="1"/>
    <col min="16126" max="16126" width="13" style="2" customWidth="1"/>
    <col min="16127" max="16127" width="19.7109375" style="2" customWidth="1"/>
    <col min="16128" max="16128" width="11.140625" style="2" customWidth="1"/>
    <col min="16129" max="16129" width="8.85546875" style="2" customWidth="1"/>
    <col min="16130" max="16130" width="11.85546875" style="2" customWidth="1"/>
    <col min="16131" max="16131" width="8.85546875" style="2" customWidth="1"/>
    <col min="16132" max="16132" width="12.42578125" style="2" customWidth="1"/>
    <col min="16133" max="16134" width="8.85546875" style="2" customWidth="1"/>
    <col min="16135" max="16135" width="16.7109375" style="2" customWidth="1"/>
    <col min="16136" max="16136" width="18" style="2" customWidth="1"/>
    <col min="16137" max="16137" width="17.85546875" style="2" customWidth="1"/>
    <col min="16138" max="16138" width="17.28515625" style="2" customWidth="1"/>
    <col min="16139" max="16139" width="10.42578125" style="2" customWidth="1"/>
    <col min="16140" max="16140" width="16" style="2" customWidth="1"/>
    <col min="16141" max="16141" width="21.42578125" style="2" customWidth="1"/>
    <col min="16142" max="16142" width="17.28515625" style="2" customWidth="1"/>
    <col min="16143" max="16143" width="11.7109375" style="2" customWidth="1"/>
    <col min="16144" max="16144" width="10.5703125" style="2" customWidth="1"/>
    <col min="16145" max="16146" width="8.85546875" style="2"/>
    <col min="16147" max="16147" width="19.85546875" style="2" customWidth="1"/>
    <col min="16148" max="16148" width="15.140625" style="2" customWidth="1"/>
    <col min="16149" max="16149" width="16.85546875" style="2" customWidth="1"/>
    <col min="16150" max="16152" width="8.85546875" style="2"/>
    <col min="16153" max="16153" width="11.140625" style="2" customWidth="1"/>
    <col min="16154" max="16384" width="8.85546875" style="2"/>
  </cols>
  <sheetData>
    <row r="1" spans="1:27" ht="24.75" customHeight="1" x14ac:dyDescent="0.25">
      <c r="A1" s="1"/>
      <c r="B1" s="1"/>
      <c r="C1" s="1"/>
      <c r="E1" s="1"/>
      <c r="F1" s="1"/>
      <c r="G1" s="1"/>
      <c r="H1" s="1" t="s">
        <v>0</v>
      </c>
      <c r="J1" s="1"/>
      <c r="L1" s="3" t="s">
        <v>1</v>
      </c>
      <c r="M1" s="3" t="s">
        <v>2</v>
      </c>
      <c r="N1" s="4" t="s">
        <v>3</v>
      </c>
      <c r="O1" s="5"/>
      <c r="P1" s="6" t="s">
        <v>4</v>
      </c>
      <c r="R1" s="7"/>
      <c r="S1" s="8" t="s">
        <v>5</v>
      </c>
      <c r="V1" s="8" t="s">
        <v>6</v>
      </c>
    </row>
    <row r="2" spans="1:27" ht="15.75" x14ac:dyDescent="0.25">
      <c r="A2" s="10"/>
      <c r="F2" s="11" t="s">
        <v>8</v>
      </c>
      <c r="G2" s="1"/>
      <c r="H2" s="1"/>
      <c r="I2" s="1"/>
      <c r="J2" s="1"/>
      <c r="L2" s="12">
        <v>200</v>
      </c>
      <c r="M2" s="13">
        <f>L2*S2</f>
        <v>489.01475482863316</v>
      </c>
      <c r="N2" s="5">
        <f>240*2</f>
        <v>480</v>
      </c>
      <c r="O2" s="5">
        <f>N2*S2</f>
        <v>1173.6354115887195</v>
      </c>
      <c r="P2" s="8" t="s">
        <v>7</v>
      </c>
      <c r="Q2" s="8" t="s">
        <v>9</v>
      </c>
      <c r="R2" s="6">
        <v>80</v>
      </c>
      <c r="S2" s="14">
        <f>'[1]К УСЛУГИ Испр.'!$M$150</f>
        <v>2.4450737741431658</v>
      </c>
      <c r="T2" s="14">
        <f>R2*S2</f>
        <v>195.60590193145327</v>
      </c>
      <c r="V2" s="14">
        <f>$F$29</f>
        <v>2.4</v>
      </c>
      <c r="W2" s="14">
        <f>R2*V2</f>
        <v>192</v>
      </c>
      <c r="AA2" s="8" t="s">
        <v>9</v>
      </c>
    </row>
    <row r="3" spans="1:27" ht="30.75" customHeight="1" x14ac:dyDescent="0.25">
      <c r="A3" s="1" t="s">
        <v>10</v>
      </c>
      <c r="B3" s="1"/>
      <c r="C3" s="1"/>
      <c r="D3" s="1"/>
      <c r="E3" s="1"/>
      <c r="L3" s="2">
        <v>35</v>
      </c>
      <c r="M3" s="2">
        <f>L3*S3</f>
        <v>81.159081491359373</v>
      </c>
      <c r="N3" s="2">
        <v>40</v>
      </c>
      <c r="O3" s="2">
        <f>N3*S3</f>
        <v>92.753235990125006</v>
      </c>
      <c r="Q3" s="8" t="s">
        <v>11</v>
      </c>
      <c r="R3" s="6">
        <v>30</v>
      </c>
      <c r="S3" s="14">
        <f>'[1]К УСЛУГИ Испр.'!$M$167</f>
        <v>2.3188308997531251</v>
      </c>
      <c r="T3" s="14">
        <f>R3*S3</f>
        <v>69.564926992593755</v>
      </c>
      <c r="V3" s="14">
        <f>$H$30</f>
        <v>1.7</v>
      </c>
      <c r="W3" s="14">
        <f>R3*V3</f>
        <v>51</v>
      </c>
      <c r="AA3" s="8" t="s">
        <v>11</v>
      </c>
    </row>
    <row r="4" spans="1:27" ht="15.75" x14ac:dyDescent="0.25">
      <c r="A4" s="1"/>
      <c r="B4" s="1"/>
      <c r="C4" s="1"/>
      <c r="H4" s="18"/>
      <c r="I4" s="1" t="s">
        <v>12</v>
      </c>
      <c r="L4" s="2">
        <v>35</v>
      </c>
      <c r="M4" s="2">
        <f>L4*S4</f>
        <v>38.782572731541094</v>
      </c>
      <c r="N4" s="2">
        <v>40</v>
      </c>
      <c r="O4" s="2">
        <f>N4*S4</f>
        <v>44.322940264618396</v>
      </c>
      <c r="Q4" s="8" t="s">
        <v>11</v>
      </c>
      <c r="R4" s="6">
        <v>30</v>
      </c>
      <c r="S4" s="14">
        <f>'[1]К УСЛУГИ Испр.'!$N$167</f>
        <v>1.1080735066154599</v>
      </c>
      <c r="T4" s="14">
        <f>R4*S4</f>
        <v>33.242205198463793</v>
      </c>
      <c r="V4" s="14">
        <f>$V$3</f>
        <v>1.7</v>
      </c>
      <c r="W4" s="14">
        <f>R4*V4</f>
        <v>51</v>
      </c>
      <c r="AA4" s="8" t="s">
        <v>11</v>
      </c>
    </row>
    <row r="5" spans="1:27" ht="32.25" customHeight="1" x14ac:dyDescent="0.25">
      <c r="A5" s="1"/>
      <c r="B5" s="1"/>
      <c r="C5" s="1"/>
      <c r="E5" s="6"/>
      <c r="G5" s="19"/>
      <c r="I5" s="19" t="s">
        <v>13</v>
      </c>
      <c r="J5" s="20"/>
      <c r="L5" s="2">
        <v>4</v>
      </c>
      <c r="M5" s="2">
        <f>L5*S5</f>
        <v>224.14235760136711</v>
      </c>
      <c r="N5" s="2">
        <v>12</v>
      </c>
      <c r="O5" s="2">
        <f>N5*S5</f>
        <v>672.42707280410127</v>
      </c>
      <c r="Q5" s="8" t="s">
        <v>14</v>
      </c>
      <c r="R5" s="6">
        <v>5</v>
      </c>
      <c r="S5" s="14">
        <f>'[1]К УСЛУГИ Испр.'!$M$131</f>
        <v>56.035589400341777</v>
      </c>
      <c r="T5" s="14">
        <f>R5*S5</f>
        <v>280.1779470017089</v>
      </c>
      <c r="V5" s="14">
        <f>$D$29</f>
        <v>46.67</v>
      </c>
      <c r="W5" s="14">
        <f>R5*V5</f>
        <v>233.35000000000002</v>
      </c>
      <c r="X5" s="8" t="s">
        <v>15</v>
      </c>
      <c r="Z5" s="8" t="s">
        <v>16</v>
      </c>
      <c r="AA5" s="8" t="s">
        <v>14</v>
      </c>
    </row>
    <row r="6" spans="1:27" ht="39" customHeight="1" x14ac:dyDescent="0.25">
      <c r="A6" s="211" t="s">
        <v>17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M6" s="2">
        <f>M2+M3+M4+M5</f>
        <v>833.09876665290085</v>
      </c>
      <c r="O6" s="2">
        <f>O2+O3+O4+O5</f>
        <v>1983.1386606475642</v>
      </c>
      <c r="T6" s="17">
        <f>SUM(T2:T5)</f>
        <v>578.59098112421975</v>
      </c>
      <c r="U6" s="21">
        <f>T6/R3</f>
        <v>19.286366037473993</v>
      </c>
      <c r="W6" s="2">
        <f>SUM(W2:W5)</f>
        <v>527.35</v>
      </c>
      <c r="X6" s="2">
        <f>W6/R3</f>
        <v>17.578333333333333</v>
      </c>
      <c r="Y6" s="2">
        <f>W6*1.2</f>
        <v>632.82000000000005</v>
      </c>
      <c r="Z6" s="2">
        <f>Y6/R3</f>
        <v>21.094000000000001</v>
      </c>
    </row>
    <row r="7" spans="1:27" ht="20.25" x14ac:dyDescent="0.3">
      <c r="A7" s="212" t="s">
        <v>18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M7" s="2">
        <f>M6/L4</f>
        <v>23.802821904368596</v>
      </c>
      <c r="O7" s="2">
        <f>O6/N3</f>
        <v>49.578466516189103</v>
      </c>
      <c r="S7" s="8" t="s">
        <v>19</v>
      </c>
      <c r="U7" s="22">
        <f>X6-U6</f>
        <v>-1.7080327041406598</v>
      </c>
    </row>
    <row r="8" spans="1:27" ht="31.5" customHeight="1" x14ac:dyDescent="0.3">
      <c r="A8" s="213" t="s">
        <v>20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U8" s="23"/>
    </row>
    <row r="9" spans="1:27" ht="18.75" x14ac:dyDescent="0.3">
      <c r="H9" s="9"/>
      <c r="I9" s="9"/>
      <c r="T9" s="8" t="s">
        <v>21</v>
      </c>
      <c r="U9" s="24">
        <f>U7/U6</f>
        <v>-8.8561665832842779E-2</v>
      </c>
    </row>
    <row r="10" spans="1:27" ht="28.5" customHeight="1" x14ac:dyDescent="0.25">
      <c r="A10" s="214" t="s">
        <v>22</v>
      </c>
      <c r="B10" s="215"/>
      <c r="C10" s="216"/>
      <c r="D10" s="220" t="s">
        <v>23</v>
      </c>
      <c r="E10" s="220"/>
      <c r="F10" s="221" t="s">
        <v>24</v>
      </c>
      <c r="G10" s="222"/>
      <c r="H10" s="221" t="s">
        <v>25</v>
      </c>
      <c r="I10" s="222"/>
      <c r="J10" s="221" t="s">
        <v>26</v>
      </c>
      <c r="K10" s="222"/>
      <c r="L10" s="25"/>
      <c r="M10" s="25"/>
      <c r="N10" s="25"/>
      <c r="O10" s="8"/>
      <c r="U10" s="25"/>
      <c r="V10" s="26"/>
      <c r="W10" s="25"/>
      <c r="X10" s="25"/>
      <c r="Y10" s="25"/>
      <c r="Z10" s="25"/>
      <c r="AA10" s="26"/>
    </row>
    <row r="11" spans="1:27" ht="28.5" customHeight="1" x14ac:dyDescent="0.25">
      <c r="A11" s="217"/>
      <c r="B11" s="218"/>
      <c r="C11" s="219"/>
      <c r="D11" s="27" t="s">
        <v>15</v>
      </c>
      <c r="E11" s="28" t="s">
        <v>16</v>
      </c>
      <c r="F11" s="29" t="s">
        <v>15</v>
      </c>
      <c r="G11" s="28" t="s">
        <v>16</v>
      </c>
      <c r="H11" s="29" t="s">
        <v>15</v>
      </c>
      <c r="I11" s="28" t="s">
        <v>16</v>
      </c>
      <c r="J11" s="29" t="s">
        <v>15</v>
      </c>
      <c r="K11" s="28" t="s">
        <v>16</v>
      </c>
      <c r="L11" s="25"/>
      <c r="M11" s="25"/>
      <c r="N11" s="25"/>
      <c r="O11" s="8"/>
      <c r="U11" s="25"/>
      <c r="V11" s="26"/>
      <c r="W11" s="25"/>
      <c r="X11" s="25"/>
      <c r="Y11" s="25"/>
      <c r="Z11" s="25"/>
      <c r="AA11" s="26"/>
    </row>
    <row r="12" spans="1:27" ht="27.75" customHeight="1" x14ac:dyDescent="0.25">
      <c r="A12" s="30" t="s">
        <v>27</v>
      </c>
      <c r="B12" s="31"/>
      <c r="C12" s="32"/>
      <c r="D12" s="33"/>
      <c r="E12" s="34"/>
      <c r="F12" s="35"/>
      <c r="G12" s="36"/>
      <c r="H12" s="35"/>
      <c r="I12" s="37"/>
      <c r="J12" s="38">
        <v>0.2</v>
      </c>
      <c r="K12" s="39">
        <f>J12*1.2</f>
        <v>0.24</v>
      </c>
      <c r="L12" s="40"/>
      <c r="M12" s="40"/>
      <c r="N12" s="40"/>
      <c r="O12" s="41"/>
      <c r="U12" s="42">
        <f>U6/R2</f>
        <v>0.2410795754684249</v>
      </c>
      <c r="V12" s="43">
        <f>U12*20</f>
        <v>4.8215915093684982</v>
      </c>
      <c r="W12" s="44"/>
      <c r="X12" s="44"/>
      <c r="Y12" s="44"/>
      <c r="Z12" s="44"/>
      <c r="AA12" s="44"/>
    </row>
    <row r="13" spans="1:27" ht="15.75" x14ac:dyDescent="0.25">
      <c r="A13" s="30" t="s">
        <v>28</v>
      </c>
      <c r="B13" s="31"/>
      <c r="C13" s="32"/>
      <c r="D13" s="33"/>
      <c r="E13" s="34"/>
      <c r="F13" s="35"/>
      <c r="G13" s="37"/>
      <c r="H13" s="45">
        <f>56.9*1.1*1.3</f>
        <v>81.367000000000004</v>
      </c>
      <c r="I13" s="34">
        <f>H13*1.2</f>
        <v>97.6404</v>
      </c>
      <c r="J13" s="35"/>
      <c r="K13" s="46"/>
      <c r="L13" s="40"/>
      <c r="M13" s="40"/>
      <c r="N13" s="40"/>
      <c r="O13" s="47"/>
      <c r="U13" s="48"/>
      <c r="V13" s="43"/>
      <c r="W13" s="44"/>
      <c r="X13" s="44"/>
      <c r="Y13" s="44"/>
      <c r="Z13" s="44"/>
      <c r="AA13" s="44"/>
    </row>
    <row r="14" spans="1:27" ht="15" customHeight="1" x14ac:dyDescent="0.25">
      <c r="A14" s="30"/>
      <c r="B14" s="31" t="s">
        <v>30</v>
      </c>
      <c r="C14" s="32"/>
      <c r="D14" s="33"/>
      <c r="E14" s="51"/>
      <c r="F14" s="35"/>
      <c r="G14" s="37"/>
      <c r="H14" s="45">
        <f>40.5*1.1*1.3</f>
        <v>57.915000000000006</v>
      </c>
      <c r="I14" s="34">
        <f>H14*1.2</f>
        <v>69.498000000000005</v>
      </c>
      <c r="J14" s="35"/>
      <c r="K14" s="46"/>
      <c r="L14" s="40"/>
      <c r="M14" s="40"/>
      <c r="N14" s="40"/>
      <c r="O14" s="47"/>
      <c r="R14" s="41"/>
      <c r="S14" s="41"/>
      <c r="T14" s="41"/>
      <c r="U14" s="48"/>
      <c r="V14" s="43"/>
      <c r="W14" s="16"/>
      <c r="X14" s="16"/>
      <c r="Y14" s="16"/>
      <c r="Z14" s="16"/>
      <c r="AA14" s="16"/>
    </row>
    <row r="15" spans="1:27" ht="57" hidden="1" customHeight="1" x14ac:dyDescent="0.25">
      <c r="A15" s="195"/>
      <c r="B15" s="196"/>
      <c r="C15" s="197"/>
      <c r="D15" s="53"/>
      <c r="E15" s="51"/>
      <c r="F15" s="54"/>
      <c r="G15" s="55"/>
      <c r="H15" s="54"/>
      <c r="I15" s="55"/>
      <c r="J15" s="54"/>
      <c r="K15" s="56"/>
      <c r="L15" s="40"/>
      <c r="M15" s="40"/>
      <c r="N15" s="40"/>
      <c r="O15" s="47"/>
      <c r="Q15" s="41"/>
      <c r="R15" s="41"/>
      <c r="S15" s="41"/>
      <c r="T15" s="41"/>
      <c r="U15" s="48"/>
      <c r="V15" s="48"/>
      <c r="W15" s="16"/>
      <c r="X15" s="16"/>
      <c r="Y15" s="16"/>
      <c r="Z15" s="16"/>
      <c r="AA15" s="16"/>
    </row>
    <row r="16" spans="1:27" ht="16.5" hidden="1" customHeight="1" x14ac:dyDescent="0.25">
      <c r="A16" s="198"/>
      <c r="B16" s="199"/>
      <c r="C16" s="200"/>
      <c r="D16" s="57"/>
      <c r="E16" s="58"/>
      <c r="F16" s="38"/>
      <c r="G16" s="58"/>
      <c r="H16" s="38"/>
      <c r="I16" s="58"/>
      <c r="J16" s="59"/>
      <c r="K16" s="60"/>
      <c r="L16" s="40"/>
      <c r="M16" s="40"/>
      <c r="N16" s="40"/>
      <c r="O16" s="47"/>
      <c r="Q16" s="41"/>
      <c r="R16" s="41"/>
      <c r="S16" s="41"/>
      <c r="T16" s="61" t="s">
        <v>31</v>
      </c>
      <c r="V16" s="43"/>
      <c r="W16" s="16"/>
      <c r="X16" s="16"/>
      <c r="Y16" s="16"/>
      <c r="Z16" s="16"/>
      <c r="AA16" s="16"/>
    </row>
    <row r="17" spans="1:27" ht="15.75" hidden="1" x14ac:dyDescent="0.25">
      <c r="A17" s="201"/>
      <c r="B17" s="202"/>
      <c r="C17" s="203"/>
      <c r="D17" s="63"/>
      <c r="E17" s="58"/>
      <c r="F17" s="45"/>
      <c r="G17" s="58"/>
      <c r="H17" s="45"/>
      <c r="I17" s="34"/>
      <c r="J17" s="35"/>
      <c r="K17" s="46"/>
      <c r="L17" s="40"/>
      <c r="M17" s="40"/>
      <c r="N17" s="40"/>
      <c r="O17" s="47"/>
      <c r="Q17" s="41"/>
      <c r="R17" s="41"/>
      <c r="S17" s="41"/>
      <c r="T17" s="41"/>
      <c r="U17" s="48"/>
      <c r="V17" s="43"/>
      <c r="W17" s="16"/>
      <c r="X17" s="16"/>
      <c r="Y17" s="16"/>
      <c r="Z17" s="16"/>
      <c r="AA17" s="16"/>
    </row>
    <row r="18" spans="1:27" ht="28.5" customHeight="1" x14ac:dyDescent="0.25">
      <c r="A18" s="64" t="s">
        <v>32</v>
      </c>
      <c r="B18" s="40"/>
      <c r="C18" s="65"/>
      <c r="D18" s="66">
        <v>41.67</v>
      </c>
      <c r="E18" s="34">
        <f>D18*1.2</f>
        <v>50.003999999999998</v>
      </c>
      <c r="F18" s="45"/>
      <c r="G18" s="34"/>
      <c r="H18" s="35"/>
      <c r="I18" s="37"/>
      <c r="J18" s="35"/>
      <c r="K18" s="46"/>
      <c r="L18" s="40"/>
      <c r="M18" s="40"/>
      <c r="N18" s="40"/>
      <c r="O18" s="47"/>
      <c r="P18" s="47"/>
      <c r="Q18" s="204" t="s">
        <v>33</v>
      </c>
      <c r="R18" s="204"/>
      <c r="S18" s="204"/>
      <c r="T18" s="204"/>
      <c r="U18" s="67"/>
      <c r="V18" s="43"/>
      <c r="W18" s="16"/>
      <c r="X18" s="16"/>
      <c r="Y18" s="16"/>
      <c r="Z18" s="16"/>
      <c r="AA18" s="16"/>
    </row>
    <row r="19" spans="1:27" ht="15.75" x14ac:dyDescent="0.25">
      <c r="A19" s="68" t="s">
        <v>34</v>
      </c>
      <c r="B19" s="69"/>
      <c r="C19" s="70"/>
      <c r="D19" s="66">
        <v>33</v>
      </c>
      <c r="E19" s="58">
        <f t="shared" ref="E19:E61" si="0">D19*1.2</f>
        <v>39.6</v>
      </c>
      <c r="F19" s="38"/>
      <c r="G19" s="58"/>
      <c r="H19" s="59"/>
      <c r="I19" s="36"/>
      <c r="J19" s="59"/>
      <c r="K19" s="60"/>
      <c r="L19" s="40">
        <f>E32*2+70*G32</f>
        <v>236.4</v>
      </c>
      <c r="M19" s="40"/>
      <c r="N19" s="40"/>
      <c r="O19" s="47"/>
      <c r="P19" s="47"/>
      <c r="Q19" s="71"/>
      <c r="R19" s="48"/>
      <c r="S19" s="48"/>
      <c r="T19" s="48"/>
      <c r="U19" s="48"/>
      <c r="V19" s="43"/>
      <c r="W19" s="16"/>
      <c r="X19" s="16"/>
      <c r="Y19" s="16"/>
      <c r="Z19" s="16"/>
      <c r="AA19" s="16"/>
    </row>
    <row r="20" spans="1:27" ht="15.75" hidden="1" x14ac:dyDescent="0.25">
      <c r="A20" s="64"/>
      <c r="B20" s="40"/>
      <c r="C20" s="65"/>
      <c r="D20" s="72">
        <f t="shared" ref="D20:D25" si="1">ROUND(K20/1000,0)*1000</f>
        <v>0</v>
      </c>
      <c r="E20" s="34">
        <f t="shared" si="0"/>
        <v>0</v>
      </c>
      <c r="F20" s="73"/>
      <c r="G20" s="74"/>
      <c r="H20" s="54"/>
      <c r="I20" s="55"/>
      <c r="J20" s="54"/>
      <c r="K20" s="56"/>
      <c r="L20" s="40"/>
      <c r="M20" s="40"/>
      <c r="N20" s="40"/>
      <c r="O20" s="47"/>
      <c r="P20" s="47"/>
      <c r="Q20" s="47"/>
      <c r="R20" s="75"/>
      <c r="S20" s="75"/>
      <c r="T20" s="75"/>
      <c r="U20" s="75"/>
      <c r="V20" s="76"/>
      <c r="W20" s="14"/>
      <c r="X20" s="16"/>
      <c r="Y20" s="16"/>
      <c r="Z20" s="16"/>
      <c r="AA20" s="16"/>
    </row>
    <row r="21" spans="1:27" ht="15.75" hidden="1" x14ac:dyDescent="0.25">
      <c r="A21" s="64"/>
      <c r="B21" s="40"/>
      <c r="C21" s="65"/>
      <c r="D21" s="72">
        <f t="shared" si="1"/>
        <v>0</v>
      </c>
      <c r="E21" s="34">
        <f t="shared" si="0"/>
        <v>0</v>
      </c>
      <c r="F21" s="73"/>
      <c r="G21" s="74"/>
      <c r="H21" s="54"/>
      <c r="I21" s="55"/>
      <c r="J21" s="54"/>
      <c r="K21" s="56"/>
      <c r="L21" s="40"/>
      <c r="M21" s="40"/>
      <c r="N21" s="40"/>
      <c r="O21" s="47"/>
      <c r="P21" s="47"/>
      <c r="Q21" s="47"/>
      <c r="R21" s="75"/>
      <c r="S21" s="75"/>
      <c r="T21" s="75"/>
      <c r="U21" s="75"/>
      <c r="V21" s="76"/>
      <c r="W21" s="16"/>
      <c r="X21" s="16"/>
      <c r="Y21" s="16"/>
      <c r="Z21" s="16"/>
      <c r="AA21" s="16"/>
    </row>
    <row r="22" spans="1:27" ht="15.75" hidden="1" x14ac:dyDescent="0.25">
      <c r="A22" s="64"/>
      <c r="B22" s="40"/>
      <c r="C22" s="65"/>
      <c r="D22" s="72">
        <f t="shared" si="1"/>
        <v>0</v>
      </c>
      <c r="E22" s="34">
        <f t="shared" si="0"/>
        <v>0</v>
      </c>
      <c r="F22" s="73"/>
      <c r="G22" s="74"/>
      <c r="H22" s="54"/>
      <c r="I22" s="55"/>
      <c r="J22" s="54"/>
      <c r="K22" s="56"/>
      <c r="L22" s="40"/>
      <c r="M22" s="40"/>
      <c r="N22" s="40"/>
      <c r="O22" s="47"/>
      <c r="P22" s="47"/>
      <c r="Q22" s="47"/>
      <c r="R22" s="75"/>
      <c r="S22" s="75"/>
      <c r="T22" s="75"/>
      <c r="U22" s="77"/>
      <c r="V22" s="78"/>
      <c r="W22" s="16"/>
      <c r="X22" s="16"/>
      <c r="Y22" s="16"/>
      <c r="Z22" s="16"/>
      <c r="AA22" s="16"/>
    </row>
    <row r="23" spans="1:27" ht="15.75" hidden="1" x14ac:dyDescent="0.25">
      <c r="A23" s="64"/>
      <c r="B23" s="40"/>
      <c r="C23" s="65"/>
      <c r="D23" s="72">
        <f t="shared" si="1"/>
        <v>0</v>
      </c>
      <c r="E23" s="34">
        <f t="shared" si="0"/>
        <v>0</v>
      </c>
      <c r="F23" s="73"/>
      <c r="G23" s="74"/>
      <c r="H23" s="54"/>
      <c r="I23" s="55"/>
      <c r="J23" s="54"/>
      <c r="K23" s="56"/>
      <c r="L23" s="40"/>
      <c r="M23" s="40"/>
      <c r="N23" s="40"/>
      <c r="O23" s="47"/>
      <c r="P23" s="47"/>
      <c r="R23" s="75"/>
      <c r="S23" s="75"/>
      <c r="T23" s="75"/>
      <c r="U23" s="75"/>
      <c r="V23" s="76"/>
      <c r="W23" s="16"/>
      <c r="X23" s="16"/>
      <c r="Y23" s="16"/>
      <c r="Z23" s="16"/>
      <c r="AA23" s="16"/>
    </row>
    <row r="24" spans="1:27" ht="15.75" hidden="1" x14ac:dyDescent="0.25">
      <c r="A24" s="64"/>
      <c r="B24" s="40"/>
      <c r="C24" s="65"/>
      <c r="D24" s="72">
        <f t="shared" si="1"/>
        <v>0</v>
      </c>
      <c r="E24" s="34">
        <f t="shared" si="0"/>
        <v>0</v>
      </c>
      <c r="F24" s="73"/>
      <c r="G24" s="74"/>
      <c r="H24" s="54"/>
      <c r="I24" s="55"/>
      <c r="J24" s="54"/>
      <c r="K24" s="56"/>
      <c r="L24" s="40"/>
      <c r="M24" s="40"/>
      <c r="N24" s="40"/>
      <c r="O24" s="47"/>
      <c r="P24" s="47"/>
      <c r="Q24" s="47"/>
      <c r="R24" s="75"/>
      <c r="S24" s="75"/>
      <c r="T24" s="75"/>
      <c r="U24" s="75"/>
      <c r="V24" s="76"/>
      <c r="W24" s="16"/>
      <c r="X24" s="16"/>
      <c r="Y24" s="16"/>
      <c r="Z24" s="16"/>
      <c r="AA24" s="16"/>
    </row>
    <row r="25" spans="1:27" ht="15.75" hidden="1" x14ac:dyDescent="0.25">
      <c r="A25" s="64"/>
      <c r="B25" s="40"/>
      <c r="C25" s="65"/>
      <c r="D25" s="72">
        <f t="shared" si="1"/>
        <v>0</v>
      </c>
      <c r="E25" s="51">
        <f t="shared" si="0"/>
        <v>0</v>
      </c>
      <c r="F25" s="73"/>
      <c r="G25" s="74"/>
      <c r="H25" s="54"/>
      <c r="I25" s="55"/>
      <c r="J25" s="54"/>
      <c r="K25" s="56"/>
      <c r="L25" s="40"/>
      <c r="M25" s="40"/>
      <c r="N25" s="40"/>
      <c r="O25" s="47"/>
      <c r="P25" s="47"/>
      <c r="Q25" s="47"/>
      <c r="R25" s="75"/>
      <c r="S25" s="75"/>
      <c r="T25" s="75"/>
      <c r="U25" s="75"/>
      <c r="V25" s="76"/>
      <c r="W25" s="16"/>
      <c r="X25" s="16"/>
      <c r="Y25" s="16"/>
      <c r="Z25" s="16"/>
      <c r="AA25" s="16"/>
    </row>
    <row r="26" spans="1:27" ht="2.25" customHeight="1" x14ac:dyDescent="0.25">
      <c r="A26" s="64" t="s">
        <v>35</v>
      </c>
      <c r="B26" s="40"/>
      <c r="C26" s="65"/>
      <c r="D26" s="66"/>
      <c r="E26" s="34"/>
      <c r="F26" s="45"/>
      <c r="G26" s="34"/>
      <c r="H26" s="35"/>
      <c r="I26" s="37"/>
      <c r="J26" s="35"/>
      <c r="K26" s="46"/>
      <c r="L26" s="40">
        <f>3.5*36</f>
        <v>126</v>
      </c>
      <c r="N26" s="40">
        <f>(E33*5)+(G33*150)</f>
        <v>702</v>
      </c>
      <c r="O26" s="47"/>
      <c r="Q26" s="186" t="s">
        <v>36</v>
      </c>
      <c r="R26" s="205"/>
      <c r="S26" s="79"/>
      <c r="T26" s="80"/>
      <c r="U26" s="206" t="s">
        <v>37</v>
      </c>
      <c r="V26" s="207"/>
      <c r="W26" s="14"/>
      <c r="X26" s="16"/>
      <c r="Y26" s="16"/>
      <c r="Z26" s="16"/>
      <c r="AA26" s="16"/>
    </row>
    <row r="27" spans="1:27" ht="8.25" hidden="1" customHeight="1" x14ac:dyDescent="0.25">
      <c r="A27" s="64"/>
      <c r="B27" s="40"/>
      <c r="C27" s="65"/>
      <c r="D27" s="66"/>
      <c r="E27" s="34"/>
      <c r="F27" s="45"/>
      <c r="G27" s="34"/>
      <c r="H27" s="45"/>
      <c r="I27" s="34"/>
      <c r="J27" s="35"/>
      <c r="K27" s="46"/>
      <c r="L27" s="40">
        <f>L19+L26</f>
        <v>362.4</v>
      </c>
      <c r="M27" s="40"/>
      <c r="N27" s="40"/>
      <c r="O27" s="47"/>
      <c r="Q27" s="190">
        <v>60</v>
      </c>
      <c r="R27" s="210"/>
      <c r="S27" s="81" t="s">
        <v>38</v>
      </c>
      <c r="T27" s="81" t="s">
        <v>39</v>
      </c>
      <c r="U27" s="208"/>
      <c r="V27" s="209"/>
      <c r="W27" s="16"/>
      <c r="X27" s="16"/>
      <c r="Y27" s="16"/>
      <c r="Z27" s="16"/>
      <c r="AA27" s="16"/>
    </row>
    <row r="28" spans="1:27" ht="21.75" hidden="1" customHeight="1" x14ac:dyDescent="0.25">
      <c r="A28" s="68"/>
      <c r="B28" s="69"/>
      <c r="C28" s="70"/>
      <c r="D28" s="66"/>
      <c r="E28" s="34"/>
      <c r="F28" s="45"/>
      <c r="G28" s="34"/>
      <c r="H28" s="45"/>
      <c r="I28" s="34"/>
      <c r="J28" s="35"/>
      <c r="K28" s="46"/>
      <c r="L28" s="40"/>
      <c r="M28" s="40"/>
      <c r="N28" s="40"/>
      <c r="O28" s="47"/>
      <c r="P28" s="8"/>
      <c r="Q28" s="82" t="s">
        <v>40</v>
      </c>
      <c r="R28" s="83" t="s">
        <v>41</v>
      </c>
      <c r="S28" s="84"/>
      <c r="T28" s="84"/>
      <c r="U28" s="85" t="s">
        <v>15</v>
      </c>
      <c r="V28" s="86" t="s">
        <v>16</v>
      </c>
      <c r="W28" s="16"/>
      <c r="X28" s="16"/>
      <c r="Y28" s="16"/>
      <c r="Z28" s="16"/>
      <c r="AA28" s="16"/>
    </row>
    <row r="29" spans="1:27" ht="15.75" x14ac:dyDescent="0.25">
      <c r="A29" s="64" t="s">
        <v>42</v>
      </c>
      <c r="B29" s="40"/>
      <c r="C29" s="65"/>
      <c r="D29" s="66">
        <v>46.67</v>
      </c>
      <c r="E29" s="34">
        <f t="shared" si="0"/>
        <v>56.003999999999998</v>
      </c>
      <c r="F29" s="45">
        <v>2.4</v>
      </c>
      <c r="G29" s="34">
        <f>F29*1.2</f>
        <v>2.88</v>
      </c>
      <c r="H29" s="35"/>
      <c r="I29" s="37"/>
      <c r="J29" s="35"/>
      <c r="K29" s="46"/>
      <c r="L29" s="87">
        <f>L33/28</f>
        <v>70.971428571428561</v>
      </c>
      <c r="M29" s="88"/>
      <c r="N29" s="40">
        <f>L33/28</f>
        <v>70.971428571428561</v>
      </c>
      <c r="O29" s="47"/>
      <c r="P29" s="47"/>
      <c r="Q29" s="49" t="s">
        <v>43</v>
      </c>
      <c r="R29" s="2">
        <v>2.5</v>
      </c>
      <c r="S29" s="89">
        <f>V5*R29+Q27*V3</f>
        <v>218.67500000000001</v>
      </c>
      <c r="T29" s="90">
        <f>S29*1.2</f>
        <v>262.41000000000003</v>
      </c>
      <c r="U29" s="14">
        <f>S29/$Q$27</f>
        <v>3.6445833333333337</v>
      </c>
      <c r="V29" s="91">
        <f>T29/$Q$27</f>
        <v>4.3735000000000008</v>
      </c>
      <c r="W29" s="14"/>
      <c r="X29" s="16"/>
      <c r="Y29" s="16"/>
      <c r="Z29" s="16"/>
      <c r="AA29" s="16"/>
    </row>
    <row r="30" spans="1:27" ht="15.75" x14ac:dyDescent="0.25">
      <c r="A30" s="64"/>
      <c r="B30" s="40" t="s">
        <v>44</v>
      </c>
      <c r="C30" s="65"/>
      <c r="D30" s="66"/>
      <c r="E30" s="34"/>
      <c r="F30" s="45"/>
      <c r="G30" s="34"/>
      <c r="H30" s="45">
        <v>1.7</v>
      </c>
      <c r="I30" s="34">
        <f>H30*1.2</f>
        <v>2.04</v>
      </c>
      <c r="J30" s="35"/>
      <c r="K30" s="46"/>
      <c r="L30" s="87"/>
      <c r="M30" s="87"/>
      <c r="N30" s="40"/>
      <c r="O30" s="47"/>
      <c r="P30" s="47"/>
      <c r="Q30" s="47" t="s">
        <v>45</v>
      </c>
      <c r="R30" s="48">
        <v>4</v>
      </c>
      <c r="S30" s="92">
        <f>R30*V5+V3*Q27</f>
        <v>288.68</v>
      </c>
      <c r="T30" s="93">
        <f>S30*1.2</f>
        <v>346.416</v>
      </c>
      <c r="U30" s="14">
        <f>S30/$Q$27</f>
        <v>4.8113333333333337</v>
      </c>
      <c r="V30" s="91">
        <f>T30/$Q$27</f>
        <v>5.7736000000000001</v>
      </c>
      <c r="W30" s="16"/>
      <c r="X30" s="16"/>
      <c r="Y30" s="16"/>
      <c r="Z30" s="16"/>
      <c r="AA30" s="16"/>
    </row>
    <row r="31" spans="1:27" ht="24" customHeight="1" x14ac:dyDescent="0.25">
      <c r="A31" s="68"/>
      <c r="B31" s="69" t="s">
        <v>46</v>
      </c>
      <c r="C31" s="70"/>
      <c r="D31" s="66"/>
      <c r="E31" s="34"/>
      <c r="F31" s="45"/>
      <c r="G31" s="34"/>
      <c r="H31" s="45">
        <v>1.7</v>
      </c>
      <c r="I31" s="34">
        <f>H31*1.2</f>
        <v>2.04</v>
      </c>
      <c r="J31" s="35"/>
      <c r="K31" s="46"/>
      <c r="L31" s="87"/>
      <c r="M31" s="87"/>
      <c r="N31" s="40"/>
      <c r="O31" s="47"/>
      <c r="P31" s="47"/>
      <c r="Q31" s="186" t="s">
        <v>36</v>
      </c>
      <c r="R31" s="187"/>
      <c r="S31" s="79"/>
      <c r="T31" s="80"/>
      <c r="U31" s="188" t="s">
        <v>37</v>
      </c>
      <c r="V31" s="189"/>
      <c r="W31" s="16"/>
      <c r="X31" s="16"/>
      <c r="Y31" s="16"/>
      <c r="Z31" s="16"/>
      <c r="AA31" s="16"/>
    </row>
    <row r="32" spans="1:27" ht="20.25" customHeight="1" x14ac:dyDescent="0.25">
      <c r="A32" s="30" t="s">
        <v>47</v>
      </c>
      <c r="B32" s="94"/>
      <c r="C32" s="95"/>
      <c r="D32" s="96">
        <v>39</v>
      </c>
      <c r="E32" s="51">
        <f t="shared" si="0"/>
        <v>46.8</v>
      </c>
      <c r="F32" s="45">
        <v>1.7</v>
      </c>
      <c r="G32" s="34">
        <f>F32*1.2</f>
        <v>2.04</v>
      </c>
      <c r="H32" s="97"/>
      <c r="I32" s="98"/>
      <c r="J32" s="97"/>
      <c r="K32" s="99"/>
      <c r="L32" s="100">
        <f>(E32*3+G32*80)</f>
        <v>303.59999999999997</v>
      </c>
      <c r="M32" s="40">
        <f>L32/28</f>
        <v>10.842857142857142</v>
      </c>
      <c r="N32" s="40">
        <f>M32/1.2</f>
        <v>9.0357142857142847</v>
      </c>
      <c r="O32" s="47">
        <f>N33/30</f>
        <v>115.488</v>
      </c>
      <c r="P32" s="47"/>
      <c r="Q32" s="190">
        <v>40</v>
      </c>
      <c r="R32" s="191"/>
      <c r="S32" s="101" t="s">
        <v>38</v>
      </c>
      <c r="T32" s="101" t="s">
        <v>39</v>
      </c>
      <c r="U32" s="85" t="s">
        <v>15</v>
      </c>
      <c r="V32" s="86" t="s">
        <v>16</v>
      </c>
      <c r="W32" s="16"/>
      <c r="X32" s="16"/>
      <c r="Y32" s="16"/>
      <c r="Z32" s="16"/>
      <c r="AA32" s="16"/>
    </row>
    <row r="33" spans="1:27" ht="38.25" customHeight="1" x14ac:dyDescent="0.3">
      <c r="A33" s="192" t="s">
        <v>48</v>
      </c>
      <c r="B33" s="193"/>
      <c r="C33" s="194"/>
      <c r="D33" s="96">
        <v>57</v>
      </c>
      <c r="E33" s="34">
        <f>D33*1.2</f>
        <v>68.399999999999991</v>
      </c>
      <c r="F33" s="45">
        <v>2</v>
      </c>
      <c r="G33" s="34">
        <f>F33*1.2</f>
        <v>2.4</v>
      </c>
      <c r="H33" s="97"/>
      <c r="I33" s="98"/>
      <c r="J33" s="97"/>
      <c r="K33" s="99"/>
      <c r="L33" s="102">
        <f>(8*D33+F33*600)*1.2</f>
        <v>1987.1999999999998</v>
      </c>
      <c r="M33" s="40">
        <f>30*30</f>
        <v>900</v>
      </c>
      <c r="N33" s="40">
        <f>(L33+M33)*1.2</f>
        <v>3464.64</v>
      </c>
      <c r="O33" s="47">
        <f>L33/28</f>
        <v>70.971428571428561</v>
      </c>
      <c r="P33" s="47"/>
      <c r="Q33" s="103"/>
      <c r="R33" s="103"/>
      <c r="S33" s="104"/>
      <c r="T33" s="104"/>
      <c r="U33" s="49"/>
      <c r="V33" s="43"/>
      <c r="W33" s="16"/>
      <c r="X33" s="16"/>
      <c r="Y33" s="16"/>
      <c r="Z33" s="16"/>
      <c r="AA33" s="16"/>
    </row>
    <row r="34" spans="1:27" ht="15.75" x14ac:dyDescent="0.25">
      <c r="A34" s="52"/>
      <c r="B34" s="41"/>
      <c r="C34" s="50"/>
      <c r="D34" s="105"/>
      <c r="E34" s="74"/>
      <c r="F34" s="106"/>
      <c r="G34" s="107"/>
      <c r="H34" s="108"/>
      <c r="I34" s="109"/>
      <c r="J34" s="108"/>
      <c r="K34" s="110"/>
      <c r="L34" s="111">
        <f>L33/2</f>
        <v>993.59999999999991</v>
      </c>
      <c r="M34" s="112">
        <f>L33*20%</f>
        <v>397.44</v>
      </c>
      <c r="N34" s="113">
        <f>L34+M34</f>
        <v>1391.04</v>
      </c>
      <c r="O34" s="47" t="s">
        <v>49</v>
      </c>
      <c r="P34" s="47"/>
      <c r="Q34" s="49" t="s">
        <v>43</v>
      </c>
      <c r="R34" s="2">
        <v>2.5</v>
      </c>
      <c r="S34" s="89">
        <f>R34*V5+V3*Q32</f>
        <v>184.67500000000001</v>
      </c>
      <c r="T34" s="90">
        <f>S34*1.2</f>
        <v>221.61</v>
      </c>
      <c r="U34" s="14">
        <f>S34/$Q$32</f>
        <v>4.6168750000000003</v>
      </c>
      <c r="V34" s="91">
        <f>T34/$Q$32</f>
        <v>5.5402500000000003</v>
      </c>
      <c r="W34" s="16"/>
      <c r="X34" s="16"/>
      <c r="Y34" s="16"/>
      <c r="Z34" s="16"/>
      <c r="AA34" s="114"/>
    </row>
    <row r="35" spans="1:27" ht="15.75" x14ac:dyDescent="0.25">
      <c r="A35" s="68" t="s">
        <v>50</v>
      </c>
      <c r="B35" s="69"/>
      <c r="C35" s="70"/>
      <c r="D35" s="115">
        <v>45</v>
      </c>
      <c r="E35" s="58">
        <f t="shared" si="0"/>
        <v>54</v>
      </c>
      <c r="F35" s="38"/>
      <c r="G35" s="58"/>
      <c r="H35" s="59"/>
      <c r="I35" s="36"/>
      <c r="J35" s="59"/>
      <c r="K35" s="60"/>
      <c r="L35" s="116">
        <f>L33/2.6</f>
        <v>764.30769230769226</v>
      </c>
      <c r="M35" s="40">
        <f>L33/25</f>
        <v>79.488</v>
      </c>
      <c r="N35" s="40"/>
      <c r="O35" s="47"/>
      <c r="P35" s="47"/>
      <c r="Q35" s="47" t="s">
        <v>45</v>
      </c>
      <c r="R35" s="48">
        <v>4</v>
      </c>
      <c r="S35" s="92">
        <f>V5*R35+Q32*V3</f>
        <v>254.68</v>
      </c>
      <c r="T35" s="93">
        <f>S35*1.2</f>
        <v>305.61599999999999</v>
      </c>
      <c r="U35" s="14">
        <f>S35/$Q$32</f>
        <v>6.367</v>
      </c>
      <c r="V35" s="91">
        <f>T35/$Q$32</f>
        <v>7.6403999999999996</v>
      </c>
      <c r="W35" s="16"/>
      <c r="X35" s="16"/>
      <c r="Y35" s="16"/>
      <c r="Z35" s="16"/>
      <c r="AA35" s="117"/>
    </row>
    <row r="36" spans="1:27" ht="28.5" customHeight="1" x14ac:dyDescent="0.25">
      <c r="A36" s="192" t="s">
        <v>51</v>
      </c>
      <c r="B36" s="193"/>
      <c r="C36" s="194"/>
      <c r="D36" s="115">
        <v>54.17</v>
      </c>
      <c r="E36" s="58">
        <f t="shared" si="0"/>
        <v>65.004000000000005</v>
      </c>
      <c r="F36" s="38"/>
      <c r="G36" s="58"/>
      <c r="H36" s="59"/>
      <c r="I36" s="36"/>
      <c r="J36" s="59"/>
      <c r="K36" s="60"/>
      <c r="L36" s="118">
        <f>L33/30*1.2</f>
        <v>79.487999999999985</v>
      </c>
      <c r="M36" s="40"/>
      <c r="N36" s="40"/>
      <c r="O36" s="47">
        <f>L33/28</f>
        <v>70.971428571428561</v>
      </c>
      <c r="P36" s="47"/>
      <c r="Q36" s="47"/>
      <c r="R36" s="48"/>
      <c r="S36" s="92"/>
      <c r="T36" s="93"/>
      <c r="U36" s="14"/>
      <c r="V36" s="91"/>
      <c r="W36" s="16"/>
      <c r="X36" s="16"/>
      <c r="Y36" s="16"/>
      <c r="Z36" s="16"/>
      <c r="AA36" s="117"/>
    </row>
    <row r="37" spans="1:27" ht="15.75" x14ac:dyDescent="0.25">
      <c r="A37" s="30" t="s">
        <v>52</v>
      </c>
      <c r="B37" s="31"/>
      <c r="C37" s="32"/>
      <c r="D37" s="96">
        <v>18</v>
      </c>
      <c r="E37" s="58">
        <f>D37*1.2</f>
        <v>21.599999999999998</v>
      </c>
      <c r="F37" s="45">
        <v>1</v>
      </c>
      <c r="G37" s="34">
        <f>F37*1.2</f>
        <v>1.2</v>
      </c>
      <c r="H37" s="35"/>
      <c r="I37" s="37"/>
      <c r="J37" s="35"/>
      <c r="K37" s="46"/>
      <c r="L37" s="116"/>
      <c r="M37" s="40"/>
      <c r="N37" s="40">
        <f>30*1.2*28+L33</f>
        <v>2995.2</v>
      </c>
      <c r="O37" s="47"/>
      <c r="P37" s="47"/>
      <c r="Q37" s="71"/>
      <c r="R37" s="48"/>
      <c r="S37" s="48"/>
      <c r="T37" s="48"/>
      <c r="U37" s="48"/>
      <c r="V37" s="43"/>
      <c r="W37" s="16"/>
      <c r="X37" s="16"/>
      <c r="Y37" s="16"/>
      <c r="Z37" s="16"/>
      <c r="AA37" s="119" t="s">
        <v>9</v>
      </c>
    </row>
    <row r="38" spans="1:27" ht="15.75" x14ac:dyDescent="0.25">
      <c r="A38" s="30" t="s">
        <v>53</v>
      </c>
      <c r="B38" s="31"/>
      <c r="C38" s="32"/>
      <c r="D38" s="96">
        <v>21</v>
      </c>
      <c r="E38" s="34">
        <f t="shared" si="0"/>
        <v>25.2</v>
      </c>
      <c r="F38" s="45">
        <v>1.3</v>
      </c>
      <c r="G38" s="34">
        <f t="shared" ref="G38:G46" si="2">F38*1.2</f>
        <v>1.56</v>
      </c>
      <c r="H38" s="35"/>
      <c r="I38" s="37"/>
      <c r="J38" s="35"/>
      <c r="K38" s="46"/>
      <c r="L38" s="116">
        <f>L33/26</f>
        <v>76.430769230769229</v>
      </c>
      <c r="M38" s="40"/>
      <c r="N38" s="40"/>
      <c r="O38" s="47"/>
      <c r="P38" s="47"/>
      <c r="Q38" s="71"/>
      <c r="R38" s="48"/>
      <c r="S38" s="48"/>
      <c r="T38" s="48"/>
      <c r="U38" s="48"/>
      <c r="V38" s="43"/>
      <c r="W38" s="16"/>
      <c r="X38" s="16"/>
      <c r="Y38" s="16"/>
      <c r="Z38" s="16"/>
      <c r="AA38" s="119" t="s">
        <v>14</v>
      </c>
    </row>
    <row r="39" spans="1:27" ht="15.75" x14ac:dyDescent="0.25">
      <c r="A39" s="30" t="s">
        <v>54</v>
      </c>
      <c r="B39" s="31"/>
      <c r="C39" s="32"/>
      <c r="D39" s="96">
        <v>18</v>
      </c>
      <c r="E39" s="34">
        <f t="shared" si="0"/>
        <v>21.599999999999998</v>
      </c>
      <c r="F39" s="45">
        <v>1</v>
      </c>
      <c r="G39" s="34">
        <f t="shared" si="2"/>
        <v>1.2</v>
      </c>
      <c r="H39" s="35"/>
      <c r="I39" s="37"/>
      <c r="J39" s="35"/>
      <c r="K39" s="46"/>
      <c r="L39" s="116"/>
      <c r="M39" s="40">
        <f>E39*2+G39*60</f>
        <v>115.19999999999999</v>
      </c>
      <c r="N39" s="40"/>
      <c r="O39" s="47">
        <f>L33*1.2</f>
        <v>2384.64</v>
      </c>
      <c r="P39" s="47"/>
      <c r="Q39" s="71"/>
      <c r="R39" s="48" t="s">
        <v>55</v>
      </c>
      <c r="S39" s="48"/>
      <c r="T39" s="48" t="s">
        <v>56</v>
      </c>
      <c r="U39" s="48"/>
      <c r="V39" s="43"/>
      <c r="W39" s="16"/>
      <c r="X39" s="16"/>
      <c r="Y39" s="16"/>
      <c r="Z39" s="16"/>
      <c r="AA39" s="117"/>
    </row>
    <row r="40" spans="1:27" ht="15.75" x14ac:dyDescent="0.25">
      <c r="A40" s="30" t="s">
        <v>57</v>
      </c>
      <c r="B40" s="31"/>
      <c r="C40" s="32"/>
      <c r="D40" s="96">
        <v>18</v>
      </c>
      <c r="E40" s="34">
        <f t="shared" si="0"/>
        <v>21.599999999999998</v>
      </c>
      <c r="F40" s="45">
        <v>1</v>
      </c>
      <c r="G40" s="34">
        <f t="shared" si="2"/>
        <v>1.2</v>
      </c>
      <c r="H40" s="35"/>
      <c r="I40" s="37"/>
      <c r="J40" s="35"/>
      <c r="K40" s="46"/>
      <c r="L40" s="116">
        <f>(E39*0.5)+(G39*20)</f>
        <v>34.799999999999997</v>
      </c>
      <c r="M40" s="40"/>
      <c r="N40" s="40"/>
      <c r="O40" s="47">
        <f>28*36</f>
        <v>1008</v>
      </c>
      <c r="P40" s="47"/>
      <c r="Q40" s="71"/>
      <c r="R40" s="48"/>
      <c r="S40" s="48"/>
      <c r="T40" s="48"/>
      <c r="U40" s="48"/>
      <c r="V40" s="43"/>
      <c r="W40" s="16"/>
      <c r="X40" s="16"/>
      <c r="Y40" s="16"/>
      <c r="Z40" s="16"/>
      <c r="AA40" s="117"/>
    </row>
    <row r="41" spans="1:27" ht="15.75" x14ac:dyDescent="0.25">
      <c r="A41" s="30" t="s">
        <v>58</v>
      </c>
      <c r="B41" s="31"/>
      <c r="C41" s="120" t="s">
        <v>59</v>
      </c>
      <c r="D41" s="96">
        <v>21</v>
      </c>
      <c r="E41" s="34">
        <f t="shared" si="0"/>
        <v>25.2</v>
      </c>
      <c r="F41" s="45">
        <v>1.2</v>
      </c>
      <c r="G41" s="34">
        <f t="shared" si="2"/>
        <v>1.44</v>
      </c>
      <c r="H41" s="35"/>
      <c r="I41" s="37"/>
      <c r="J41" s="35"/>
      <c r="K41" s="46"/>
      <c r="L41" s="116">
        <f>(E40*12)+(G40*1014)</f>
        <v>1476</v>
      </c>
      <c r="M41" s="40"/>
      <c r="N41" s="40">
        <f>D41*2+F41*100</f>
        <v>162</v>
      </c>
      <c r="O41" s="47"/>
      <c r="P41" s="47"/>
      <c r="Q41" s="71"/>
      <c r="R41" s="48"/>
      <c r="S41" s="48"/>
      <c r="T41" s="48"/>
      <c r="U41" s="48"/>
      <c r="V41" s="43"/>
      <c r="W41" s="16"/>
      <c r="X41" s="16"/>
      <c r="Y41" s="16"/>
      <c r="Z41" s="16"/>
      <c r="AA41" s="117"/>
    </row>
    <row r="42" spans="1:27" ht="15.75" x14ac:dyDescent="0.25">
      <c r="A42" s="30" t="s">
        <v>60</v>
      </c>
      <c r="B42" s="31"/>
      <c r="C42" s="32"/>
      <c r="D42" s="96">
        <v>21</v>
      </c>
      <c r="E42" s="34">
        <f t="shared" si="0"/>
        <v>25.2</v>
      </c>
      <c r="F42" s="45">
        <v>1.3</v>
      </c>
      <c r="G42" s="34">
        <f t="shared" si="2"/>
        <v>1.56</v>
      </c>
      <c r="H42" s="35"/>
      <c r="I42" s="37"/>
      <c r="J42" s="35"/>
      <c r="K42" s="46"/>
      <c r="L42" s="116">
        <f>L41/30</f>
        <v>49.2</v>
      </c>
      <c r="M42" s="40"/>
      <c r="N42" s="40">
        <f>N41*20%</f>
        <v>32.4</v>
      </c>
      <c r="O42" s="47"/>
      <c r="P42" s="47"/>
      <c r="Q42" s="43"/>
      <c r="R42" s="48"/>
      <c r="S42" s="48"/>
      <c r="T42" s="48"/>
      <c r="U42" s="48"/>
      <c r="V42" s="43"/>
      <c r="W42" s="16"/>
      <c r="X42" s="16"/>
      <c r="Y42" s="16"/>
      <c r="Z42" s="16"/>
      <c r="AA42" s="117"/>
    </row>
    <row r="43" spans="1:27" ht="15.75" x14ac:dyDescent="0.25">
      <c r="A43" s="30" t="s">
        <v>61</v>
      </c>
      <c r="B43" s="31"/>
      <c r="C43" s="32"/>
      <c r="D43" s="96">
        <v>20</v>
      </c>
      <c r="E43" s="34">
        <f t="shared" si="0"/>
        <v>24</v>
      </c>
      <c r="F43" s="45">
        <v>1.9</v>
      </c>
      <c r="G43" s="34">
        <f t="shared" si="2"/>
        <v>2.2799999999999998</v>
      </c>
      <c r="H43" s="35"/>
      <c r="I43" s="37"/>
      <c r="J43" s="35"/>
      <c r="K43" s="46"/>
      <c r="L43" s="116"/>
      <c r="M43" s="40"/>
      <c r="N43" s="40">
        <f>N41/2</f>
        <v>81</v>
      </c>
      <c r="O43" s="47"/>
      <c r="P43" s="47"/>
      <c r="Q43" s="71"/>
      <c r="R43" s="48"/>
      <c r="S43" s="48"/>
      <c r="T43" s="48"/>
      <c r="U43" s="48"/>
      <c r="V43" s="43"/>
      <c r="W43" s="14"/>
      <c r="X43" s="16"/>
      <c r="Y43" s="16"/>
      <c r="Z43" s="16"/>
      <c r="AA43" s="117"/>
    </row>
    <row r="44" spans="1:27" ht="15.75" x14ac:dyDescent="0.25">
      <c r="A44" s="121" t="s">
        <v>62</v>
      </c>
      <c r="B44" s="122"/>
      <c r="C44" s="123"/>
      <c r="D44" s="66">
        <v>35</v>
      </c>
      <c r="E44" s="34">
        <f t="shared" si="0"/>
        <v>42</v>
      </c>
      <c r="F44" s="45">
        <v>2</v>
      </c>
      <c r="G44" s="34">
        <f t="shared" si="2"/>
        <v>2.4</v>
      </c>
      <c r="H44" s="54"/>
      <c r="I44" s="124"/>
      <c r="J44" s="125"/>
      <c r="K44" s="126"/>
      <c r="L44" s="116"/>
      <c r="M44" s="40"/>
      <c r="N44" s="40">
        <f>SUM(N42:N43)</f>
        <v>113.4</v>
      </c>
      <c r="O44" s="47" t="s">
        <v>63</v>
      </c>
      <c r="P44" s="47"/>
      <c r="Q44" s="71">
        <f>F39*200+D39*6</f>
        <v>308</v>
      </c>
      <c r="R44" s="48"/>
      <c r="S44" s="48"/>
      <c r="T44" s="48"/>
      <c r="U44" s="48"/>
      <c r="V44" s="43"/>
      <c r="W44" s="14"/>
      <c r="X44" s="16"/>
      <c r="Y44" s="16"/>
      <c r="Z44" s="16"/>
      <c r="AA44" s="127"/>
    </row>
    <row r="45" spans="1:27" ht="15.75" x14ac:dyDescent="0.25">
      <c r="A45" s="68"/>
      <c r="B45" s="69" t="s">
        <v>64</v>
      </c>
      <c r="C45" s="70"/>
      <c r="D45" s="66">
        <v>25</v>
      </c>
      <c r="E45" s="34">
        <f t="shared" si="0"/>
        <v>30</v>
      </c>
      <c r="F45" s="59"/>
      <c r="G45" s="58"/>
      <c r="H45" s="59"/>
      <c r="I45" s="36"/>
      <c r="J45" s="59"/>
      <c r="K45" s="60"/>
      <c r="L45" s="40"/>
      <c r="M45" s="40"/>
      <c r="N45" s="40"/>
      <c r="O45" s="47"/>
      <c r="P45" s="47"/>
      <c r="Q45" s="71"/>
      <c r="R45" s="48"/>
      <c r="S45" s="48"/>
      <c r="T45" s="48"/>
      <c r="U45" s="48"/>
      <c r="V45" s="43"/>
      <c r="W45" s="14"/>
      <c r="X45" s="16"/>
      <c r="Y45" s="16"/>
      <c r="Z45" s="16"/>
      <c r="AA45" s="16"/>
    </row>
    <row r="46" spans="1:27" ht="15.75" x14ac:dyDescent="0.25">
      <c r="A46" s="64" t="s">
        <v>65</v>
      </c>
      <c r="B46" s="40"/>
      <c r="C46" s="65"/>
      <c r="D46" s="66">
        <v>45.83</v>
      </c>
      <c r="E46" s="34">
        <f t="shared" si="0"/>
        <v>54.995999999999995</v>
      </c>
      <c r="F46" s="45">
        <v>1.6</v>
      </c>
      <c r="G46" s="34">
        <f t="shared" si="2"/>
        <v>1.92</v>
      </c>
      <c r="H46" s="54"/>
      <c r="I46" s="55"/>
      <c r="J46" s="54"/>
      <c r="K46" s="56"/>
      <c r="L46" s="40"/>
      <c r="M46" s="40"/>
      <c r="N46" s="40"/>
      <c r="O46" s="47"/>
      <c r="Q46" s="41"/>
      <c r="R46" s="48"/>
      <c r="S46" s="48"/>
      <c r="T46" s="48"/>
      <c r="U46" s="128"/>
      <c r="V46" s="128"/>
      <c r="W46" s="14"/>
      <c r="X46" s="16"/>
      <c r="Y46" s="16"/>
      <c r="Z46" s="16"/>
      <c r="AA46" s="16"/>
    </row>
    <row r="47" spans="1:27" ht="15.75" x14ac:dyDescent="0.25">
      <c r="A47" s="68"/>
      <c r="B47" s="69"/>
      <c r="C47" s="70" t="s">
        <v>66</v>
      </c>
      <c r="D47" s="129">
        <v>35</v>
      </c>
      <c r="E47" s="34">
        <f t="shared" si="0"/>
        <v>42</v>
      </c>
      <c r="F47" s="54"/>
      <c r="G47" s="55"/>
      <c r="H47" s="54"/>
      <c r="I47" s="36"/>
      <c r="J47" s="59"/>
      <c r="K47" s="60"/>
      <c r="L47" s="40"/>
      <c r="M47" s="40"/>
      <c r="N47" s="40"/>
      <c r="O47" s="47"/>
      <c r="Q47" s="130"/>
      <c r="R47" s="48"/>
      <c r="S47" s="48"/>
      <c r="T47" s="48"/>
      <c r="U47" s="48"/>
      <c r="V47" s="128"/>
      <c r="W47" s="14"/>
      <c r="X47" s="16"/>
      <c r="Y47" s="16"/>
      <c r="Z47" s="16"/>
      <c r="AA47" s="16"/>
    </row>
    <row r="48" spans="1:27" ht="15.75" x14ac:dyDescent="0.25">
      <c r="A48" s="30" t="s">
        <v>67</v>
      </c>
      <c r="B48" s="31"/>
      <c r="C48" s="31"/>
      <c r="D48" s="66"/>
      <c r="E48" s="34"/>
      <c r="F48" s="35"/>
      <c r="G48" s="37"/>
      <c r="H48" s="45">
        <v>12</v>
      </c>
      <c r="I48" s="34">
        <f>H48*1.2</f>
        <v>14.399999999999999</v>
      </c>
      <c r="J48" s="35"/>
      <c r="K48" s="46"/>
      <c r="L48" s="40"/>
      <c r="M48" s="116"/>
      <c r="N48" s="40"/>
      <c r="O48" s="47"/>
      <c r="P48" s="47"/>
      <c r="Q48" s="71"/>
      <c r="R48" s="48"/>
      <c r="S48" s="48"/>
      <c r="T48" s="48"/>
      <c r="U48" s="48"/>
      <c r="V48" s="43"/>
      <c r="W48" s="16"/>
      <c r="X48" s="16"/>
      <c r="Y48" s="16"/>
      <c r="Z48" s="16"/>
      <c r="AA48" s="16"/>
    </row>
    <row r="49" spans="1:27" ht="15.75" x14ac:dyDescent="0.25">
      <c r="A49" s="131" t="s">
        <v>68</v>
      </c>
      <c r="B49" s="132"/>
      <c r="C49" s="132"/>
      <c r="D49" s="66"/>
      <c r="E49" s="34"/>
      <c r="F49" s="35"/>
      <c r="G49" s="37"/>
      <c r="H49" s="45">
        <v>65</v>
      </c>
      <c r="I49" s="34">
        <f>H49*1.2</f>
        <v>78</v>
      </c>
      <c r="J49" s="35"/>
      <c r="K49" s="46"/>
      <c r="L49" s="40"/>
      <c r="M49" s="116"/>
      <c r="N49" s="40"/>
      <c r="O49" s="47"/>
      <c r="P49" s="47"/>
      <c r="Q49" s="71" t="s">
        <v>69</v>
      </c>
      <c r="R49" s="48"/>
      <c r="S49" s="48"/>
      <c r="T49" s="48"/>
      <c r="U49" s="48"/>
      <c r="V49" s="43"/>
      <c r="W49" s="16"/>
      <c r="X49" s="16"/>
      <c r="Y49" s="16"/>
      <c r="Z49" s="16"/>
      <c r="AA49" s="16"/>
    </row>
    <row r="50" spans="1:27" ht="15.75" x14ac:dyDescent="0.25">
      <c r="A50" s="30"/>
      <c r="B50" s="31"/>
      <c r="C50" s="31"/>
      <c r="D50" s="66"/>
      <c r="E50" s="34"/>
      <c r="F50" s="35"/>
      <c r="G50" s="37"/>
      <c r="H50" s="45"/>
      <c r="I50" s="34"/>
      <c r="J50" s="35"/>
      <c r="K50" s="46"/>
      <c r="L50" s="40"/>
      <c r="M50" s="40"/>
      <c r="N50" s="40"/>
      <c r="O50" s="47"/>
      <c r="P50" s="8"/>
      <c r="Q50" s="49" t="s">
        <v>14</v>
      </c>
      <c r="R50" s="133">
        <v>3</v>
      </c>
      <c r="S50" s="92">
        <f>E40*R50</f>
        <v>64.8</v>
      </c>
      <c r="T50" s="48"/>
      <c r="U50" s="48"/>
      <c r="V50" s="134"/>
      <c r="W50" s="16"/>
      <c r="X50" s="16"/>
      <c r="Y50" s="16"/>
      <c r="Z50" s="16"/>
      <c r="AA50" s="16"/>
    </row>
    <row r="51" spans="1:27" ht="15.75" x14ac:dyDescent="0.25">
      <c r="A51" s="30" t="s">
        <v>70</v>
      </c>
      <c r="B51" s="31"/>
      <c r="C51" s="31"/>
      <c r="D51" s="96"/>
      <c r="E51" s="51"/>
      <c r="F51" s="35"/>
      <c r="G51" s="37"/>
      <c r="H51" s="45">
        <v>120</v>
      </c>
      <c r="I51" s="34">
        <f>H51*1.2</f>
        <v>144</v>
      </c>
      <c r="J51" s="35"/>
      <c r="K51" s="46"/>
      <c r="L51" s="40"/>
      <c r="M51" s="40"/>
      <c r="N51" s="40"/>
      <c r="O51" s="47"/>
      <c r="P51" s="8"/>
      <c r="Q51" s="49"/>
      <c r="R51" s="133"/>
      <c r="S51" s="92"/>
      <c r="T51" s="48"/>
      <c r="U51" s="48"/>
      <c r="V51" s="134"/>
      <c r="W51" s="16"/>
      <c r="X51" s="16"/>
      <c r="Y51" s="16"/>
      <c r="Z51" s="16"/>
      <c r="AA51" s="16"/>
    </row>
    <row r="52" spans="1:27" ht="15.75" x14ac:dyDescent="0.25">
      <c r="A52" s="30" t="s">
        <v>71</v>
      </c>
      <c r="B52" s="31"/>
      <c r="C52" s="31"/>
      <c r="D52" s="96"/>
      <c r="E52" s="51"/>
      <c r="F52" s="35"/>
      <c r="G52" s="37"/>
      <c r="H52" s="45">
        <v>180</v>
      </c>
      <c r="I52" s="34">
        <f>H52*1.2</f>
        <v>216</v>
      </c>
      <c r="J52" s="35"/>
      <c r="K52" s="46"/>
      <c r="L52" s="40"/>
      <c r="M52" s="40"/>
      <c r="N52" s="40"/>
      <c r="O52" s="47"/>
      <c r="P52" s="8"/>
      <c r="Q52" s="49"/>
      <c r="R52" s="133"/>
      <c r="S52" s="92"/>
      <c r="T52" s="48"/>
      <c r="U52" s="48"/>
      <c r="V52" s="134"/>
      <c r="W52" s="16"/>
      <c r="X52" s="16"/>
      <c r="Y52" s="16"/>
      <c r="Z52" s="16"/>
      <c r="AA52" s="16"/>
    </row>
    <row r="53" spans="1:27" ht="29.25" customHeight="1" x14ac:dyDescent="0.25">
      <c r="A53" s="192" t="s">
        <v>72</v>
      </c>
      <c r="B53" s="193"/>
      <c r="C53" s="194"/>
      <c r="D53" s="96"/>
      <c r="E53" s="51"/>
      <c r="F53" s="35"/>
      <c r="G53" s="37"/>
      <c r="H53" s="45">
        <v>294</v>
      </c>
      <c r="I53" s="34">
        <f>H53*1.2</f>
        <v>352.8</v>
      </c>
      <c r="J53" s="35"/>
      <c r="K53" s="46"/>
      <c r="L53" s="40"/>
      <c r="M53" s="40"/>
      <c r="N53" s="40"/>
      <c r="O53" s="47"/>
      <c r="P53" s="8"/>
      <c r="Q53" s="49"/>
      <c r="R53" s="133"/>
      <c r="S53" s="92"/>
      <c r="T53" s="48"/>
      <c r="U53" s="48"/>
      <c r="V53" s="134"/>
      <c r="W53" s="16"/>
      <c r="X53" s="16"/>
      <c r="Y53" s="16"/>
      <c r="Z53" s="16"/>
      <c r="AA53" s="16"/>
    </row>
    <row r="54" spans="1:27" ht="15.75" x14ac:dyDescent="0.25">
      <c r="A54" s="30" t="s">
        <v>73</v>
      </c>
      <c r="B54" s="31"/>
      <c r="C54" s="32"/>
      <c r="D54" s="96">
        <v>55</v>
      </c>
      <c r="E54" s="51">
        <f t="shared" si="0"/>
        <v>66</v>
      </c>
      <c r="F54" s="35"/>
      <c r="G54" s="37"/>
      <c r="H54" s="35"/>
      <c r="I54" s="37"/>
      <c r="J54" s="35"/>
      <c r="K54" s="46"/>
      <c r="L54" s="40"/>
      <c r="M54" s="40"/>
      <c r="N54" s="40"/>
      <c r="O54" s="47"/>
      <c r="P54" s="8"/>
      <c r="Q54" s="49" t="s">
        <v>9</v>
      </c>
      <c r="R54" s="133">
        <v>45</v>
      </c>
      <c r="S54" s="92">
        <f>R54*G40</f>
        <v>54</v>
      </c>
      <c r="T54" s="48"/>
      <c r="U54" s="48"/>
      <c r="V54" s="134"/>
      <c r="W54" s="14"/>
      <c r="X54" s="16"/>
      <c r="Y54" s="16"/>
      <c r="Z54" s="16"/>
      <c r="AA54" s="16"/>
    </row>
    <row r="55" spans="1:27" ht="15.75" x14ac:dyDescent="0.25">
      <c r="A55" s="64" t="s">
        <v>74</v>
      </c>
      <c r="B55" s="40"/>
      <c r="C55" s="65"/>
      <c r="D55" s="53"/>
      <c r="E55" s="51"/>
      <c r="F55" s="54"/>
      <c r="G55" s="55"/>
      <c r="H55" s="54"/>
      <c r="I55" s="124"/>
      <c r="J55" s="125"/>
      <c r="K55" s="126"/>
      <c r="L55" s="40"/>
      <c r="M55" s="40"/>
      <c r="N55" s="40"/>
      <c r="O55" s="47"/>
      <c r="Q55" s="41"/>
      <c r="R55" s="48"/>
      <c r="S55" s="92">
        <f>SUM(S50:S54)</f>
        <v>118.8</v>
      </c>
      <c r="T55" s="48"/>
      <c r="U55" s="48"/>
      <c r="V55" s="134"/>
      <c r="W55" s="16"/>
      <c r="X55" s="16"/>
      <c r="Y55" s="16"/>
      <c r="Z55" s="16"/>
      <c r="AA55" s="16"/>
    </row>
    <row r="56" spans="1:27" ht="15.75" x14ac:dyDescent="0.25">
      <c r="A56" s="64" t="s">
        <v>75</v>
      </c>
      <c r="B56" s="40"/>
      <c r="C56" s="65"/>
      <c r="D56" s="53"/>
      <c r="E56" s="74"/>
      <c r="F56" s="54"/>
      <c r="G56" s="55"/>
      <c r="H56" s="54"/>
      <c r="I56" s="55"/>
      <c r="J56" s="54"/>
      <c r="K56" s="56"/>
      <c r="L56" s="40"/>
      <c r="M56" s="40"/>
      <c r="N56" s="40"/>
      <c r="O56" s="47"/>
      <c r="Q56" s="41"/>
      <c r="R56" s="48"/>
      <c r="S56" s="48"/>
      <c r="T56" s="48"/>
      <c r="U56" s="48"/>
      <c r="V56" s="134"/>
      <c r="W56" s="16"/>
      <c r="X56" s="16"/>
      <c r="Y56" s="16"/>
      <c r="Z56" s="16"/>
      <c r="AA56" s="16"/>
    </row>
    <row r="57" spans="1:27" ht="15.75" x14ac:dyDescent="0.25">
      <c r="A57" s="68"/>
      <c r="B57" s="69" t="s">
        <v>76</v>
      </c>
      <c r="C57" s="70"/>
      <c r="D57" s="57"/>
      <c r="E57" s="58"/>
      <c r="F57" s="59"/>
      <c r="G57" s="36"/>
      <c r="H57" s="38">
        <f>3.7*1.05*1.05*1.5</f>
        <v>6.1188750000000001</v>
      </c>
      <c r="I57" s="58">
        <f>H57*1.2</f>
        <v>7.3426499999999999</v>
      </c>
      <c r="J57" s="59"/>
      <c r="K57" s="60"/>
      <c r="L57" s="40"/>
      <c r="M57" s="40"/>
      <c r="N57" s="40"/>
      <c r="O57" s="47"/>
      <c r="Q57" s="41"/>
      <c r="R57" s="48"/>
      <c r="S57" s="48"/>
      <c r="T57" s="48"/>
      <c r="U57" s="128"/>
      <c r="V57" s="128"/>
      <c r="W57" s="16"/>
      <c r="X57" s="16"/>
      <c r="Y57" s="16"/>
      <c r="Z57" s="16"/>
      <c r="AA57" s="16"/>
    </row>
    <row r="58" spans="1:27" ht="15.75" x14ac:dyDescent="0.25">
      <c r="A58" s="30"/>
      <c r="B58" s="31" t="s">
        <v>77</v>
      </c>
      <c r="C58" s="32"/>
      <c r="D58" s="63"/>
      <c r="E58" s="58"/>
      <c r="F58" s="35"/>
      <c r="G58" s="37"/>
      <c r="H58" s="45">
        <f>3.1*1.05*1.05*1.5</f>
        <v>5.1266250000000007</v>
      </c>
      <c r="I58" s="58">
        <f>H58*1.2</f>
        <v>6.1519500000000003</v>
      </c>
      <c r="J58" s="54"/>
      <c r="K58" s="56"/>
      <c r="L58" s="40"/>
      <c r="M58" s="40"/>
      <c r="N58" s="40"/>
      <c r="O58" s="47"/>
      <c r="Q58" s="41"/>
      <c r="R58" s="48"/>
      <c r="S58" s="48"/>
      <c r="T58" s="48"/>
      <c r="U58" s="128"/>
      <c r="V58" s="128"/>
      <c r="W58" s="16"/>
      <c r="X58" s="16"/>
      <c r="Y58" s="16"/>
      <c r="Z58" s="16"/>
      <c r="AA58" s="16"/>
    </row>
    <row r="59" spans="1:27" ht="15.75" x14ac:dyDescent="0.25">
      <c r="A59" s="30"/>
      <c r="B59" s="31" t="s">
        <v>78</v>
      </c>
      <c r="C59" s="32"/>
      <c r="D59" s="63"/>
      <c r="E59" s="34"/>
      <c r="F59" s="35"/>
      <c r="G59" s="37"/>
      <c r="H59" s="45">
        <f>2.8*1.05*1.05*1.5</f>
        <v>4.6305000000000005</v>
      </c>
      <c r="I59" s="58">
        <f>H59*1.2</f>
        <v>5.5566000000000004</v>
      </c>
      <c r="J59" s="59"/>
      <c r="K59" s="60"/>
      <c r="L59" s="40"/>
      <c r="M59" s="40"/>
      <c r="N59" s="40"/>
      <c r="Q59" s="41"/>
      <c r="R59" s="130"/>
      <c r="S59" s="130"/>
      <c r="T59" s="130"/>
      <c r="U59" s="41"/>
      <c r="V59" s="41"/>
    </row>
    <row r="60" spans="1:27" ht="15.75" x14ac:dyDescent="0.25">
      <c r="A60" s="30" t="s">
        <v>79</v>
      </c>
      <c r="B60" s="31"/>
      <c r="C60" s="32"/>
      <c r="D60" s="66">
        <v>45.83</v>
      </c>
      <c r="E60" s="34">
        <f t="shared" si="0"/>
        <v>54.995999999999995</v>
      </c>
      <c r="F60" s="35"/>
      <c r="G60" s="37"/>
      <c r="H60" s="35"/>
      <c r="I60" s="37"/>
      <c r="J60" s="35"/>
      <c r="K60" s="46"/>
      <c r="L60" s="135">
        <f>(D60*4)/2+((D60*4)*20%)</f>
        <v>128.32400000000001</v>
      </c>
      <c r="M60" s="40" t="s">
        <v>80</v>
      </c>
      <c r="N60" s="40"/>
      <c r="Q60" s="2">
        <f>0.5*D60</f>
        <v>22.914999999999999</v>
      </c>
      <c r="R60" s="6">
        <f>Q60*1.2</f>
        <v>27.497999999999998</v>
      </c>
      <c r="S60" s="15" t="e">
        <f>R60+#REF!</f>
        <v>#REF!</v>
      </c>
    </row>
    <row r="61" spans="1:27" ht="15.75" x14ac:dyDescent="0.25">
      <c r="A61" s="136" t="s">
        <v>81</v>
      </c>
      <c r="B61" s="137"/>
      <c r="C61" s="138"/>
      <c r="D61" s="139">
        <v>62.2</v>
      </c>
      <c r="E61" s="34">
        <f t="shared" si="0"/>
        <v>74.64</v>
      </c>
      <c r="F61" s="59"/>
      <c r="G61" s="36"/>
      <c r="H61" s="59"/>
      <c r="I61" s="36"/>
      <c r="J61" s="59"/>
      <c r="K61" s="60"/>
      <c r="L61" s="40"/>
      <c r="M61" s="40"/>
      <c r="N61" s="40"/>
    </row>
    <row r="62" spans="1:27" ht="25.5" customHeight="1" x14ac:dyDescent="0.25">
      <c r="A62" s="174" t="s">
        <v>82</v>
      </c>
      <c r="B62" s="175"/>
      <c r="C62" s="176"/>
      <c r="D62" s="139">
        <v>64.31</v>
      </c>
      <c r="E62" s="34">
        <f>D62*1.2</f>
        <v>77.171999999999997</v>
      </c>
      <c r="F62" s="59"/>
      <c r="G62" s="36"/>
      <c r="H62" s="59"/>
      <c r="I62" s="36"/>
      <c r="J62" s="59"/>
      <c r="K62" s="60"/>
      <c r="L62" s="40"/>
      <c r="M62" s="40"/>
      <c r="N62" s="40"/>
    </row>
    <row r="63" spans="1:27" ht="19.899999999999999" customHeight="1" x14ac:dyDescent="0.25">
      <c r="A63" s="68" t="s">
        <v>83</v>
      </c>
      <c r="B63" s="69"/>
      <c r="C63" s="70"/>
      <c r="D63" s="57"/>
      <c r="E63" s="51"/>
      <c r="F63" s="59"/>
      <c r="G63" s="36"/>
      <c r="H63" s="38">
        <v>8</v>
      </c>
      <c r="I63" s="58">
        <f>H63*1.2</f>
        <v>9.6</v>
      </c>
      <c r="J63" s="59"/>
      <c r="K63" s="60"/>
      <c r="L63" s="40"/>
      <c r="M63" s="40"/>
      <c r="N63" s="40"/>
    </row>
    <row r="64" spans="1:27" ht="17.45" customHeight="1" x14ac:dyDescent="0.25">
      <c r="A64" s="64" t="s">
        <v>84</v>
      </c>
      <c r="B64" s="40"/>
      <c r="C64" s="65"/>
      <c r="D64" s="53"/>
      <c r="E64" s="51"/>
      <c r="F64" s="54"/>
      <c r="G64" s="55"/>
      <c r="H64" s="54"/>
      <c r="I64" s="55"/>
      <c r="J64" s="54"/>
      <c r="K64" s="56"/>
      <c r="L64" s="40"/>
      <c r="M64" s="40"/>
      <c r="N64" s="40"/>
      <c r="P64" s="8"/>
      <c r="Q64" s="8"/>
      <c r="R64" s="8"/>
      <c r="S64" s="8"/>
      <c r="T64" s="8"/>
    </row>
    <row r="65" spans="1:18" ht="15.75" x14ac:dyDescent="0.25">
      <c r="A65" s="68" t="s">
        <v>85</v>
      </c>
      <c r="B65" s="69"/>
      <c r="C65" s="70"/>
      <c r="D65" s="57"/>
      <c r="E65" s="58"/>
      <c r="F65" s="59"/>
      <c r="G65" s="36"/>
      <c r="H65" s="38">
        <v>90</v>
      </c>
      <c r="I65" s="58">
        <f>H65*1.2</f>
        <v>108</v>
      </c>
      <c r="J65" s="59"/>
      <c r="K65" s="60"/>
      <c r="L65" s="40"/>
      <c r="M65" s="40"/>
      <c r="N65" s="40"/>
    </row>
    <row r="66" spans="1:18" ht="48" hidden="1" customHeight="1" x14ac:dyDescent="0.25">
      <c r="A66" s="177" t="s">
        <v>86</v>
      </c>
      <c r="B66" s="178"/>
      <c r="C66" s="179"/>
      <c r="D66" s="140"/>
      <c r="E66" s="58"/>
      <c r="F66" s="108"/>
      <c r="G66" s="109"/>
      <c r="H66" s="141">
        <f t="shared" ref="H66:H76" si="3">ROUND(M66*1.007*1.007*1.007*1.007*1.007/10,0)*10</f>
        <v>0</v>
      </c>
      <c r="I66" s="142"/>
      <c r="J66" s="108"/>
      <c r="K66" s="110"/>
      <c r="L66" s="41"/>
      <c r="M66" s="41"/>
      <c r="N66" s="41"/>
    </row>
    <row r="67" spans="1:18" ht="19.899999999999999" hidden="1" customHeight="1" x14ac:dyDescent="0.25">
      <c r="A67" s="143"/>
      <c r="B67" s="144" t="s">
        <v>87</v>
      </c>
      <c r="C67" s="50"/>
      <c r="D67" s="140"/>
      <c r="E67" s="34"/>
      <c r="F67" s="108"/>
      <c r="G67" s="109"/>
      <c r="H67" s="141">
        <f t="shared" si="3"/>
        <v>0</v>
      </c>
      <c r="I67" s="142"/>
      <c r="J67" s="108"/>
      <c r="K67" s="110"/>
      <c r="L67" s="41"/>
      <c r="M67" s="41"/>
      <c r="N67" s="41"/>
    </row>
    <row r="68" spans="1:18" ht="15.75" hidden="1" x14ac:dyDescent="0.25">
      <c r="A68" s="52"/>
      <c r="B68" s="144" t="s">
        <v>88</v>
      </c>
      <c r="C68" s="50"/>
      <c r="D68" s="140"/>
      <c r="E68" s="34"/>
      <c r="F68" s="108"/>
      <c r="G68" s="109"/>
      <c r="H68" s="141">
        <f t="shared" si="3"/>
        <v>0</v>
      </c>
      <c r="I68" s="142"/>
      <c r="J68" s="108"/>
      <c r="K68" s="110"/>
      <c r="L68" s="41"/>
      <c r="M68" s="41"/>
      <c r="N68" s="41"/>
    </row>
    <row r="69" spans="1:18" ht="15.75" hidden="1" x14ac:dyDescent="0.25">
      <c r="A69" s="52"/>
      <c r="B69" s="144" t="s">
        <v>89</v>
      </c>
      <c r="C69" s="50"/>
      <c r="D69" s="140"/>
      <c r="E69" s="34"/>
      <c r="F69" s="108"/>
      <c r="G69" s="109"/>
      <c r="H69" s="141">
        <f t="shared" si="3"/>
        <v>0</v>
      </c>
      <c r="I69" s="142"/>
      <c r="J69" s="108"/>
      <c r="K69" s="110"/>
      <c r="L69" s="41"/>
      <c r="M69" s="41"/>
      <c r="N69" s="41"/>
    </row>
    <row r="70" spans="1:18" ht="37.15" hidden="1" customHeight="1" x14ac:dyDescent="0.25">
      <c r="A70" s="177" t="s">
        <v>90</v>
      </c>
      <c r="B70" s="178"/>
      <c r="C70" s="179"/>
      <c r="D70" s="140"/>
      <c r="E70" s="34"/>
      <c r="F70" s="108"/>
      <c r="G70" s="109"/>
      <c r="H70" s="141">
        <f t="shared" si="3"/>
        <v>0</v>
      </c>
      <c r="I70" s="142"/>
      <c r="J70" s="108"/>
      <c r="K70" s="110"/>
      <c r="L70" s="41"/>
      <c r="M70" s="41"/>
      <c r="N70" s="41"/>
    </row>
    <row r="71" spans="1:18" ht="22.15" hidden="1" customHeight="1" x14ac:dyDescent="0.25">
      <c r="A71" s="143"/>
      <c r="B71" s="144" t="s">
        <v>87</v>
      </c>
      <c r="C71" s="50"/>
      <c r="D71" s="140"/>
      <c r="E71" s="34"/>
      <c r="F71" s="108"/>
      <c r="G71" s="109"/>
      <c r="H71" s="141">
        <f t="shared" si="3"/>
        <v>0</v>
      </c>
      <c r="I71" s="142"/>
      <c r="J71" s="108"/>
      <c r="K71" s="110"/>
      <c r="L71" s="41"/>
      <c r="M71" s="41"/>
      <c r="N71" s="41"/>
    </row>
    <row r="72" spans="1:18" ht="15.75" hidden="1" x14ac:dyDescent="0.25">
      <c r="A72" s="52"/>
      <c r="B72" s="144" t="s">
        <v>88</v>
      </c>
      <c r="C72" s="50"/>
      <c r="D72" s="140"/>
      <c r="E72" s="34"/>
      <c r="F72" s="108"/>
      <c r="G72" s="109"/>
      <c r="H72" s="141">
        <f t="shared" si="3"/>
        <v>0</v>
      </c>
      <c r="I72" s="142"/>
      <c r="J72" s="108"/>
      <c r="K72" s="110"/>
      <c r="L72" s="41"/>
      <c r="M72" s="41"/>
      <c r="N72" s="41"/>
    </row>
    <row r="73" spans="1:18" ht="15.75" hidden="1" x14ac:dyDescent="0.25">
      <c r="A73" s="52"/>
      <c r="B73" s="144" t="s">
        <v>89</v>
      </c>
      <c r="C73" s="50"/>
      <c r="D73" s="140"/>
      <c r="E73" s="34"/>
      <c r="F73" s="108"/>
      <c r="G73" s="109"/>
      <c r="H73" s="141">
        <f t="shared" si="3"/>
        <v>0</v>
      </c>
      <c r="I73" s="142"/>
      <c r="J73" s="108"/>
      <c r="K73" s="110"/>
      <c r="L73" s="41"/>
      <c r="M73" s="41"/>
      <c r="N73" s="41"/>
    </row>
    <row r="74" spans="1:18" ht="31.9" hidden="1" customHeight="1" x14ac:dyDescent="0.25">
      <c r="A74" s="177" t="s">
        <v>91</v>
      </c>
      <c r="B74" s="178"/>
      <c r="C74" s="179"/>
      <c r="D74" s="140"/>
      <c r="E74" s="34"/>
      <c r="F74" s="108"/>
      <c r="G74" s="109"/>
      <c r="H74" s="141">
        <f t="shared" si="3"/>
        <v>0</v>
      </c>
      <c r="I74" s="142"/>
      <c r="J74" s="108"/>
      <c r="K74" s="110"/>
      <c r="L74" s="41"/>
      <c r="M74" s="41"/>
      <c r="N74" s="41"/>
    </row>
    <row r="75" spans="1:18" ht="15.75" hidden="1" x14ac:dyDescent="0.25">
      <c r="A75" s="52"/>
      <c r="B75" s="144" t="s">
        <v>92</v>
      </c>
      <c r="C75" s="50"/>
      <c r="D75" s="140"/>
      <c r="E75" s="34"/>
      <c r="F75" s="108"/>
      <c r="G75" s="109"/>
      <c r="H75" s="141">
        <f t="shared" si="3"/>
        <v>0</v>
      </c>
      <c r="I75" s="142"/>
      <c r="J75" s="108"/>
      <c r="K75" s="110"/>
      <c r="L75" s="41"/>
      <c r="M75" s="41"/>
      <c r="N75" s="41"/>
    </row>
    <row r="76" spans="1:18" ht="15.75" hidden="1" x14ac:dyDescent="0.25">
      <c r="A76" s="52"/>
      <c r="B76" s="144" t="s">
        <v>93</v>
      </c>
      <c r="C76" s="145"/>
      <c r="D76" s="140"/>
      <c r="E76" s="34"/>
      <c r="F76" s="108"/>
      <c r="G76" s="109"/>
      <c r="H76" s="141">
        <f t="shared" si="3"/>
        <v>0</v>
      </c>
      <c r="I76" s="142"/>
      <c r="J76" s="108"/>
      <c r="K76" s="110"/>
      <c r="L76" s="41"/>
      <c r="M76" s="41"/>
      <c r="N76" s="41"/>
    </row>
    <row r="77" spans="1:18" ht="40.5" customHeight="1" x14ac:dyDescent="0.25">
      <c r="A77" s="180" t="s">
        <v>94</v>
      </c>
      <c r="B77" s="181"/>
      <c r="C77" s="182"/>
      <c r="D77" s="146"/>
      <c r="E77" s="34"/>
      <c r="F77" s="147"/>
      <c r="G77" s="148"/>
      <c r="H77" s="147">
        <v>0.5</v>
      </c>
      <c r="I77" s="148">
        <f>H77*1.2</f>
        <v>0.6</v>
      </c>
      <c r="J77" s="147"/>
      <c r="K77" s="149"/>
      <c r="L77" s="41"/>
      <c r="M77" s="41"/>
      <c r="N77" s="41"/>
    </row>
    <row r="78" spans="1:18" ht="22.5" customHeight="1" x14ac:dyDescent="0.25">
      <c r="A78" s="183" t="s">
        <v>95</v>
      </c>
      <c r="B78" s="184"/>
      <c r="C78" s="185"/>
      <c r="D78" s="151"/>
      <c r="E78" s="34"/>
      <c r="F78" s="97"/>
      <c r="G78" s="98"/>
      <c r="H78" s="97">
        <v>0.5</v>
      </c>
      <c r="I78" s="152">
        <f>H78*1.2</f>
        <v>0.6</v>
      </c>
      <c r="J78" s="97"/>
      <c r="K78" s="99"/>
      <c r="L78" s="41"/>
      <c r="M78" s="41"/>
      <c r="N78" s="41"/>
    </row>
    <row r="79" spans="1:18" ht="19.5" x14ac:dyDescent="0.35">
      <c r="A79" s="153" t="s">
        <v>96</v>
      </c>
      <c r="R79" s="2">
        <f>(D39*1+F39*30)*1.2</f>
        <v>57.599999999999994</v>
      </c>
    </row>
    <row r="80" spans="1:18" ht="21.75" customHeight="1" x14ac:dyDescent="0.3">
      <c r="A80" s="154" t="s">
        <v>97</v>
      </c>
      <c r="B80" s="154"/>
      <c r="C80" s="155" t="str">
        <f>I5</f>
        <v>01.05.2025 г.</v>
      </c>
    </row>
    <row r="81" spans="1:10" ht="24" customHeight="1" x14ac:dyDescent="0.3">
      <c r="A81" s="154" t="s">
        <v>98</v>
      </c>
      <c r="B81" s="154"/>
      <c r="C81" s="154"/>
    </row>
    <row r="82" spans="1:10" ht="15" x14ac:dyDescent="0.2">
      <c r="C82" s="1"/>
      <c r="D82" s="1" t="s">
        <v>100</v>
      </c>
      <c r="E82" s="1"/>
      <c r="I82" s="1" t="s">
        <v>101</v>
      </c>
    </row>
    <row r="83" spans="1:10" ht="15" x14ac:dyDescent="0.2">
      <c r="G83" s="1"/>
      <c r="H83" s="1"/>
      <c r="I83" s="1"/>
    </row>
    <row r="89" spans="1:10" hidden="1" x14ac:dyDescent="0.2"/>
    <row r="90" spans="1:10" hidden="1" x14ac:dyDescent="0.2"/>
    <row r="91" spans="1:10" hidden="1" x14ac:dyDescent="0.2"/>
    <row r="92" spans="1:10" hidden="1" x14ac:dyDescent="0.2"/>
    <row r="93" spans="1:10" hidden="1" x14ac:dyDescent="0.2"/>
    <row r="94" spans="1:10" hidden="1" x14ac:dyDescent="0.2"/>
    <row r="95" spans="1:10" hidden="1" x14ac:dyDescent="0.2">
      <c r="A95" s="41"/>
      <c r="B95" s="41"/>
      <c r="C95" s="41"/>
      <c r="D95" s="41"/>
      <c r="E95" s="41"/>
      <c r="F95" s="41"/>
      <c r="G95" s="41"/>
      <c r="H95" s="41"/>
      <c r="I95" s="41"/>
      <c r="J95" s="41"/>
    </row>
    <row r="96" spans="1:10" hidden="1" x14ac:dyDescent="0.2">
      <c r="A96" s="41"/>
      <c r="B96" s="41"/>
      <c r="C96" s="41"/>
      <c r="D96" s="41"/>
      <c r="E96" s="160"/>
      <c r="F96" s="41"/>
      <c r="G96" s="41"/>
      <c r="H96" s="41"/>
      <c r="I96" s="41"/>
      <c r="J96" s="41"/>
    </row>
    <row r="97" spans="1:11" hidden="1" x14ac:dyDescent="0.2">
      <c r="A97" s="41"/>
      <c r="B97" s="41"/>
      <c r="C97" s="41"/>
      <c r="D97" s="41"/>
      <c r="E97" s="41"/>
      <c r="F97" s="41"/>
      <c r="G97" s="41"/>
      <c r="H97" s="41"/>
      <c r="I97" s="41"/>
      <c r="J97" s="41"/>
    </row>
    <row r="98" spans="1:11" hidden="1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</row>
    <row r="99" spans="1:11" hidden="1" x14ac:dyDescent="0.2">
      <c r="A99" s="41"/>
      <c r="B99" s="41"/>
      <c r="C99" s="41"/>
      <c r="D99" s="41"/>
      <c r="E99" s="41"/>
      <c r="F99" s="62"/>
      <c r="G99" s="62"/>
      <c r="H99" s="41"/>
      <c r="I99" s="41"/>
      <c r="J99" s="41"/>
    </row>
    <row r="100" spans="1:11" hidden="1" x14ac:dyDescent="0.2">
      <c r="A100" s="41"/>
      <c r="B100" s="25"/>
      <c r="C100" s="41"/>
      <c r="D100" s="25"/>
      <c r="E100" s="41"/>
      <c r="F100" s="41"/>
      <c r="G100" s="41"/>
      <c r="H100" s="25"/>
      <c r="I100" s="25"/>
      <c r="J100" s="41"/>
    </row>
    <row r="101" spans="1:11" ht="15" hidden="1" x14ac:dyDescent="0.25">
      <c r="A101" s="41"/>
      <c r="B101" s="41"/>
      <c r="C101" s="41"/>
      <c r="D101" s="25"/>
      <c r="E101" s="25"/>
      <c r="F101" s="41"/>
      <c r="G101" s="41"/>
      <c r="J101" s="161" t="s">
        <v>99</v>
      </c>
    </row>
    <row r="102" spans="1:11" ht="14.25" hidden="1" x14ac:dyDescent="0.2">
      <c r="A102" s="71"/>
      <c r="B102" s="71"/>
      <c r="C102" s="71"/>
      <c r="D102" s="44"/>
      <c r="E102" s="41"/>
      <c r="F102" s="41"/>
      <c r="G102" s="41"/>
      <c r="J102" s="162">
        <v>0.2</v>
      </c>
    </row>
    <row r="103" spans="1:11" ht="15" hidden="1" x14ac:dyDescent="0.25">
      <c r="A103" s="71"/>
      <c r="B103" s="71"/>
      <c r="C103" s="71" t="s">
        <v>102</v>
      </c>
      <c r="D103" s="163">
        <v>2</v>
      </c>
      <c r="E103" s="164" t="s">
        <v>29</v>
      </c>
      <c r="F103" s="41">
        <f>D41</f>
        <v>21</v>
      </c>
      <c r="G103" s="41"/>
      <c r="H103" s="41">
        <f>D103*F103</f>
        <v>42</v>
      </c>
      <c r="I103" s="41"/>
      <c r="J103" s="41">
        <f>H103*$J$102</f>
        <v>8.4</v>
      </c>
    </row>
    <row r="104" spans="1:11" ht="15" hidden="1" x14ac:dyDescent="0.25">
      <c r="A104" s="71"/>
      <c r="B104" s="71" t="s">
        <v>103</v>
      </c>
      <c r="C104" s="71" t="s">
        <v>104</v>
      </c>
      <c r="D104" s="44">
        <v>120</v>
      </c>
      <c r="E104" s="164" t="s">
        <v>29</v>
      </c>
      <c r="F104" s="41">
        <f>F41</f>
        <v>1.2</v>
      </c>
      <c r="G104" s="41"/>
      <c r="H104" s="41">
        <f>D104*F104</f>
        <v>144</v>
      </c>
      <c r="I104" s="41"/>
      <c r="J104" s="41">
        <f>H104*$J$102</f>
        <v>28.8</v>
      </c>
    </row>
    <row r="105" spans="1:11" ht="15.75" hidden="1" x14ac:dyDescent="0.25">
      <c r="A105" s="71"/>
      <c r="B105" s="71"/>
      <c r="C105" s="71" t="s">
        <v>80</v>
      </c>
      <c r="D105" s="164" t="s">
        <v>105</v>
      </c>
      <c r="E105" s="44"/>
      <c r="F105" s="41"/>
      <c r="G105" s="41"/>
      <c r="H105" s="41">
        <f>H103*0.5</f>
        <v>21</v>
      </c>
      <c r="I105" s="41"/>
      <c r="J105" s="41">
        <f>J103</f>
        <v>8.4</v>
      </c>
      <c r="K105" s="156">
        <f>H105+J105</f>
        <v>29.4</v>
      </c>
    </row>
    <row r="106" spans="1:11" ht="15.75" hidden="1" x14ac:dyDescent="0.25">
      <c r="A106" s="41"/>
      <c r="B106" s="41"/>
      <c r="C106" s="71"/>
      <c r="D106" s="71" t="s">
        <v>106</v>
      </c>
      <c r="E106" s="41"/>
      <c r="F106" s="41"/>
      <c r="G106" s="41"/>
      <c r="H106" s="41">
        <f>H104*0.5</f>
        <v>72</v>
      </c>
      <c r="I106" s="41"/>
      <c r="J106" s="41">
        <f>J104</f>
        <v>28.8</v>
      </c>
      <c r="K106" s="156">
        <f>H106+J106</f>
        <v>100.8</v>
      </c>
    </row>
    <row r="107" spans="1:11" ht="15.75" hidden="1" x14ac:dyDescent="0.25">
      <c r="A107" s="41"/>
      <c r="B107" s="41"/>
      <c r="C107" s="71"/>
      <c r="D107" s="41"/>
      <c r="E107" s="41"/>
      <c r="F107" s="41"/>
      <c r="G107" s="41"/>
      <c r="H107" s="41"/>
      <c r="I107" s="41"/>
      <c r="J107" s="41"/>
      <c r="K107" s="158">
        <f>SUM(K105:K106)</f>
        <v>130.19999999999999</v>
      </c>
    </row>
    <row r="108" spans="1:11" ht="14.25" hidden="1" x14ac:dyDescent="0.2">
      <c r="A108" s="41"/>
      <c r="B108" s="41"/>
      <c r="C108" s="71"/>
      <c r="D108" s="41"/>
      <c r="E108" s="41"/>
      <c r="F108" s="41"/>
      <c r="G108" s="41"/>
      <c r="H108" s="41"/>
      <c r="I108" s="41"/>
      <c r="J108" s="41"/>
    </row>
    <row r="109" spans="1:11" ht="14.25" hidden="1" x14ac:dyDescent="0.2">
      <c r="A109" s="41"/>
      <c r="B109" s="41"/>
      <c r="C109" s="71"/>
      <c r="D109" s="41"/>
      <c r="E109" s="41"/>
      <c r="F109" s="41"/>
      <c r="G109" s="41"/>
      <c r="H109" s="41"/>
      <c r="I109" s="41"/>
      <c r="J109" s="41"/>
    </row>
    <row r="110" spans="1:11" ht="14.25" hidden="1" x14ac:dyDescent="0.2">
      <c r="A110" s="41"/>
      <c r="B110" s="41"/>
      <c r="C110" s="71"/>
      <c r="D110" s="41"/>
      <c r="E110" s="41"/>
      <c r="F110" s="41"/>
      <c r="G110" s="41"/>
      <c r="H110" s="41"/>
      <c r="I110" s="41"/>
      <c r="J110" s="41"/>
    </row>
    <row r="111" spans="1:11" ht="14.25" hidden="1" x14ac:dyDescent="0.2">
      <c r="A111" s="41"/>
      <c r="B111" s="41"/>
      <c r="C111" s="71"/>
      <c r="D111" s="41"/>
      <c r="E111" s="41"/>
      <c r="F111" s="41"/>
      <c r="G111" s="41"/>
      <c r="H111" s="41"/>
      <c r="I111" s="41"/>
      <c r="J111" s="41"/>
    </row>
    <row r="112" spans="1:11" ht="14.25" hidden="1" x14ac:dyDescent="0.2">
      <c r="A112" s="41"/>
      <c r="B112" s="41"/>
      <c r="C112" s="71"/>
      <c r="D112" s="41"/>
      <c r="E112" s="41"/>
      <c r="F112" s="41"/>
      <c r="G112" s="41"/>
      <c r="H112" s="41"/>
      <c r="I112" s="41"/>
      <c r="J112" s="41"/>
    </row>
    <row r="113" spans="1:10" hidden="1" x14ac:dyDescent="0.2">
      <c r="A113" s="41"/>
      <c r="B113" s="25"/>
      <c r="C113" s="25"/>
      <c r="D113" s="25"/>
      <c r="E113" s="25"/>
      <c r="F113" s="41"/>
      <c r="G113" s="41"/>
      <c r="H113" s="41"/>
      <c r="I113" s="41"/>
      <c r="J113" s="41"/>
    </row>
    <row r="114" spans="1:10" ht="14.25" hidden="1" x14ac:dyDescent="0.2">
      <c r="C114" s="47"/>
    </row>
    <row r="115" spans="1:10" ht="14.25" hidden="1" x14ac:dyDescent="0.2">
      <c r="C115" s="47"/>
    </row>
    <row r="116" spans="1:10" ht="14.25" hidden="1" x14ac:dyDescent="0.2">
      <c r="C116" s="47"/>
    </row>
    <row r="117" spans="1:10" hidden="1" x14ac:dyDescent="0.2"/>
    <row r="118" spans="1:10" hidden="1" x14ac:dyDescent="0.2"/>
    <row r="119" spans="1:10" hidden="1" x14ac:dyDescent="0.2"/>
    <row r="120" spans="1:10" hidden="1" x14ac:dyDescent="0.2"/>
    <row r="121" spans="1:10" hidden="1" x14ac:dyDescent="0.2"/>
    <row r="122" spans="1:10" hidden="1" x14ac:dyDescent="0.2"/>
    <row r="123" spans="1:10" hidden="1" x14ac:dyDescent="0.2"/>
    <row r="124" spans="1:10" hidden="1" x14ac:dyDescent="0.2"/>
    <row r="125" spans="1:10" hidden="1" x14ac:dyDescent="0.2"/>
    <row r="126" spans="1:10" hidden="1" x14ac:dyDescent="0.2"/>
    <row r="127" spans="1:10" hidden="1" x14ac:dyDescent="0.2"/>
    <row r="128" spans="1:10" hidden="1" x14ac:dyDescent="0.2"/>
    <row r="129" spans="14:23" ht="18" hidden="1" x14ac:dyDescent="0.25">
      <c r="N129" s="173" t="s">
        <v>107</v>
      </c>
      <c r="O129" s="173"/>
      <c r="P129" s="173"/>
      <c r="Q129" s="173"/>
      <c r="R129" s="173"/>
      <c r="S129" s="173"/>
      <c r="T129" s="173"/>
      <c r="U129" s="173"/>
      <c r="V129" s="173"/>
      <c r="W129" s="173"/>
    </row>
    <row r="130" spans="14:23" hidden="1" x14ac:dyDescent="0.2"/>
    <row r="131" spans="14:23" ht="15.75" hidden="1" x14ac:dyDescent="0.25">
      <c r="N131" s="159" t="s">
        <v>108</v>
      </c>
    </row>
    <row r="132" spans="14:23" hidden="1" x14ac:dyDescent="0.2">
      <c r="N132" s="166" t="s">
        <v>109</v>
      </c>
      <c r="O132" s="166"/>
      <c r="P132" s="166"/>
    </row>
    <row r="133" spans="14:23" ht="45" hidden="1" x14ac:dyDescent="0.25">
      <c r="N133" s="167" t="s">
        <v>110</v>
      </c>
      <c r="P133" s="6" t="s">
        <v>111</v>
      </c>
      <c r="Q133" s="168" t="s">
        <v>112</v>
      </c>
      <c r="R133" s="6" t="s">
        <v>113</v>
      </c>
      <c r="S133" s="165" t="s">
        <v>114</v>
      </c>
      <c r="T133" s="165" t="s">
        <v>115</v>
      </c>
      <c r="U133" s="6" t="s">
        <v>116</v>
      </c>
      <c r="V133" s="6" t="s">
        <v>117</v>
      </c>
    </row>
    <row r="134" spans="14:23" ht="15" hidden="1" x14ac:dyDescent="0.25">
      <c r="N134" s="2">
        <v>601</v>
      </c>
      <c r="O134" s="6" t="s">
        <v>29</v>
      </c>
      <c r="P134" s="2">
        <v>1.9</v>
      </c>
      <c r="Q134" s="169">
        <f>N134*P134</f>
        <v>1141.8999999999999</v>
      </c>
      <c r="R134" s="6" t="s">
        <v>118</v>
      </c>
      <c r="S134" s="157">
        <v>0.4</v>
      </c>
      <c r="T134" s="2">
        <f>$N$134*S134</f>
        <v>240.4</v>
      </c>
      <c r="U134" s="2">
        <v>0.5</v>
      </c>
      <c r="V134" s="150">
        <f>T134*U134</f>
        <v>120.2</v>
      </c>
    </row>
    <row r="135" spans="14:23" ht="15" hidden="1" x14ac:dyDescent="0.25">
      <c r="R135" s="6" t="s">
        <v>119</v>
      </c>
      <c r="S135" s="157">
        <v>0.2</v>
      </c>
      <c r="T135" s="2">
        <f>$N$134*S135</f>
        <v>120.2</v>
      </c>
      <c r="U135" s="2">
        <v>4.5</v>
      </c>
      <c r="V135" s="150">
        <f>T135*U135</f>
        <v>540.9</v>
      </c>
    </row>
    <row r="136" spans="14:23" ht="15" hidden="1" x14ac:dyDescent="0.25">
      <c r="R136" s="6" t="s">
        <v>120</v>
      </c>
      <c r="S136" s="157">
        <v>0.3</v>
      </c>
      <c r="T136" s="2">
        <f>$N$134*S136</f>
        <v>180.29999999999998</v>
      </c>
      <c r="U136" s="150">
        <v>2</v>
      </c>
      <c r="V136" s="150">
        <f>T136*U136</f>
        <v>360.59999999999997</v>
      </c>
    </row>
    <row r="137" spans="14:23" ht="15" hidden="1" x14ac:dyDescent="0.25">
      <c r="R137" s="6" t="s">
        <v>121</v>
      </c>
      <c r="S137" s="157">
        <v>0.1</v>
      </c>
      <c r="T137" s="2">
        <f>$N$134*S137</f>
        <v>60.1</v>
      </c>
      <c r="U137" s="150">
        <v>2</v>
      </c>
      <c r="V137" s="150">
        <f>T137*U137</f>
        <v>120.2</v>
      </c>
    </row>
    <row r="138" spans="14:23" ht="38.25" hidden="1" x14ac:dyDescent="0.2">
      <c r="V138" s="169">
        <f>SUM(V134:V137)</f>
        <v>1141.9000000000001</v>
      </c>
      <c r="W138" s="170" t="s">
        <v>122</v>
      </c>
    </row>
    <row r="139" spans="14:23" hidden="1" x14ac:dyDescent="0.2"/>
    <row r="140" spans="14:23" hidden="1" x14ac:dyDescent="0.2">
      <c r="N140" s="166" t="s">
        <v>123</v>
      </c>
      <c r="O140" s="166"/>
      <c r="P140" s="166"/>
    </row>
    <row r="141" spans="14:23" ht="45" hidden="1" x14ac:dyDescent="0.25">
      <c r="N141" s="167" t="s">
        <v>110</v>
      </c>
      <c r="P141" s="6" t="s">
        <v>111</v>
      </c>
      <c r="Q141" s="168" t="s">
        <v>112</v>
      </c>
      <c r="R141" s="6" t="s">
        <v>113</v>
      </c>
      <c r="S141" s="165" t="s">
        <v>114</v>
      </c>
      <c r="T141" s="165" t="s">
        <v>115</v>
      </c>
      <c r="U141" s="6" t="s">
        <v>116</v>
      </c>
      <c r="V141" s="6" t="s">
        <v>117</v>
      </c>
    </row>
    <row r="142" spans="14:23" ht="15" hidden="1" x14ac:dyDescent="0.25">
      <c r="N142" s="2">
        <v>701</v>
      </c>
      <c r="O142" s="6" t="s">
        <v>29</v>
      </c>
      <c r="P142" s="150">
        <v>2</v>
      </c>
      <c r="Q142" s="171">
        <f>N142*P142</f>
        <v>1402</v>
      </c>
      <c r="R142" s="6" t="s">
        <v>118</v>
      </c>
      <c r="S142" s="157">
        <v>0.4</v>
      </c>
      <c r="T142" s="2">
        <f>$N$142*S142</f>
        <v>280.40000000000003</v>
      </c>
      <c r="U142" s="2">
        <v>0.5</v>
      </c>
      <c r="V142" s="150">
        <f>T142*U142</f>
        <v>140.20000000000002</v>
      </c>
    </row>
    <row r="143" spans="14:23" ht="15" hidden="1" x14ac:dyDescent="0.25">
      <c r="R143" s="6" t="s">
        <v>119</v>
      </c>
      <c r="S143" s="157">
        <v>0.2</v>
      </c>
      <c r="T143" s="2">
        <f>$N$142*S143</f>
        <v>140.20000000000002</v>
      </c>
      <c r="U143" s="2">
        <v>4.7</v>
      </c>
      <c r="V143" s="150">
        <f>T143*U143</f>
        <v>658.94</v>
      </c>
    </row>
    <row r="144" spans="14:23" ht="15" hidden="1" x14ac:dyDescent="0.25">
      <c r="R144" s="6" t="s">
        <v>120</v>
      </c>
      <c r="S144" s="157">
        <v>0.3</v>
      </c>
      <c r="T144" s="2">
        <f>$N$142*S144</f>
        <v>210.29999999999998</v>
      </c>
      <c r="U144" s="2">
        <v>2.2000000000000002</v>
      </c>
      <c r="V144" s="150">
        <f>T144*U144</f>
        <v>462.66</v>
      </c>
    </row>
    <row r="145" spans="14:23" ht="15" hidden="1" x14ac:dyDescent="0.25">
      <c r="R145" s="6" t="s">
        <v>121</v>
      </c>
      <c r="S145" s="157">
        <v>0.1</v>
      </c>
      <c r="T145" s="2">
        <f>$N$142*S145</f>
        <v>70.100000000000009</v>
      </c>
      <c r="U145" s="2">
        <v>2.2000000000000002</v>
      </c>
      <c r="V145" s="150">
        <f>T145*U145</f>
        <v>154.22000000000003</v>
      </c>
    </row>
    <row r="146" spans="14:23" ht="38.25" hidden="1" x14ac:dyDescent="0.2">
      <c r="V146" s="172">
        <f>SUM(V142:V145)</f>
        <v>1416.0200000000002</v>
      </c>
      <c r="W146" s="170" t="s">
        <v>122</v>
      </c>
    </row>
    <row r="147" spans="14:23" hidden="1" x14ac:dyDescent="0.2"/>
    <row r="148" spans="14:23" hidden="1" x14ac:dyDescent="0.2"/>
    <row r="149" spans="14:23" ht="15.75" hidden="1" x14ac:dyDescent="0.25">
      <c r="N149" s="159" t="s">
        <v>124</v>
      </c>
    </row>
    <row r="150" spans="14:23" hidden="1" x14ac:dyDescent="0.2">
      <c r="N150" s="166" t="s">
        <v>125</v>
      </c>
      <c r="O150" s="166"/>
      <c r="P150" s="166"/>
    </row>
    <row r="151" spans="14:23" ht="45" hidden="1" x14ac:dyDescent="0.25">
      <c r="N151" s="167" t="s">
        <v>110</v>
      </c>
      <c r="P151" s="6" t="s">
        <v>111</v>
      </c>
      <c r="Q151" s="168" t="s">
        <v>112</v>
      </c>
      <c r="R151" s="6" t="s">
        <v>113</v>
      </c>
      <c r="S151" s="165" t="s">
        <v>114</v>
      </c>
      <c r="T151" s="165" t="s">
        <v>115</v>
      </c>
      <c r="U151" s="6" t="s">
        <v>116</v>
      </c>
      <c r="V151" s="6" t="s">
        <v>117</v>
      </c>
    </row>
    <row r="152" spans="14:23" ht="15" hidden="1" x14ac:dyDescent="0.25">
      <c r="N152" s="2">
        <v>451</v>
      </c>
      <c r="O152" s="6" t="s">
        <v>29</v>
      </c>
      <c r="P152" s="150">
        <v>2</v>
      </c>
      <c r="Q152" s="171">
        <f>N152*P152</f>
        <v>902</v>
      </c>
      <c r="R152" s="6" t="s">
        <v>118</v>
      </c>
      <c r="S152" s="157">
        <v>0.4</v>
      </c>
      <c r="T152" s="2">
        <f>$N$152*S152</f>
        <v>180.4</v>
      </c>
      <c r="U152" s="2">
        <v>0.7</v>
      </c>
      <c r="V152" s="150">
        <f>T152*U152</f>
        <v>126.28</v>
      </c>
    </row>
    <row r="153" spans="14:23" ht="15" hidden="1" x14ac:dyDescent="0.25">
      <c r="R153" s="6" t="s">
        <v>119</v>
      </c>
      <c r="S153" s="157">
        <v>0.2</v>
      </c>
      <c r="T153" s="2">
        <f>$N$152*S153</f>
        <v>90.2</v>
      </c>
      <c r="U153" s="2">
        <v>4.7</v>
      </c>
      <c r="V153" s="150">
        <f>T153*U153</f>
        <v>423.94000000000005</v>
      </c>
    </row>
    <row r="154" spans="14:23" ht="15" hidden="1" x14ac:dyDescent="0.25">
      <c r="R154" s="6" t="s">
        <v>120</v>
      </c>
      <c r="S154" s="157">
        <v>0.3</v>
      </c>
      <c r="T154" s="2">
        <f>$N$152*S154</f>
        <v>135.29999999999998</v>
      </c>
      <c r="U154" s="150">
        <v>2.2000000000000002</v>
      </c>
      <c r="V154" s="150">
        <f>T154*U154</f>
        <v>297.65999999999997</v>
      </c>
    </row>
    <row r="155" spans="14:23" ht="15" hidden="1" x14ac:dyDescent="0.25">
      <c r="R155" s="6" t="s">
        <v>121</v>
      </c>
      <c r="S155" s="157">
        <v>0.1</v>
      </c>
      <c r="T155" s="2">
        <f>$N$152*S155</f>
        <v>45.1</v>
      </c>
      <c r="U155" s="150">
        <v>2.2000000000000002</v>
      </c>
      <c r="V155" s="150">
        <f>T155*U155</f>
        <v>99.220000000000013</v>
      </c>
    </row>
    <row r="156" spans="14:23" ht="38.25" hidden="1" x14ac:dyDescent="0.2">
      <c r="V156" s="171">
        <f>SUM(V152:V155)</f>
        <v>947.1</v>
      </c>
      <c r="W156" s="170" t="s">
        <v>122</v>
      </c>
    </row>
    <row r="157" spans="14:23" hidden="1" x14ac:dyDescent="0.2"/>
    <row r="158" spans="14:23" hidden="1" x14ac:dyDescent="0.2">
      <c r="N158" s="166" t="s">
        <v>126</v>
      </c>
      <c r="O158" s="166"/>
      <c r="P158" s="166"/>
    </row>
    <row r="159" spans="14:23" ht="45" hidden="1" x14ac:dyDescent="0.25">
      <c r="N159" s="167" t="s">
        <v>110</v>
      </c>
      <c r="P159" s="6" t="s">
        <v>111</v>
      </c>
      <c r="Q159" s="168" t="s">
        <v>112</v>
      </c>
      <c r="R159" s="6" t="s">
        <v>113</v>
      </c>
      <c r="S159" s="165" t="s">
        <v>114</v>
      </c>
      <c r="T159" s="165" t="s">
        <v>115</v>
      </c>
      <c r="U159" s="6" t="s">
        <v>116</v>
      </c>
      <c r="V159" s="6" t="s">
        <v>117</v>
      </c>
    </row>
    <row r="160" spans="14:23" ht="15" hidden="1" x14ac:dyDescent="0.25">
      <c r="N160" s="2">
        <v>601</v>
      </c>
      <c r="O160" s="6" t="s">
        <v>29</v>
      </c>
      <c r="P160" s="150">
        <v>2.2000000000000002</v>
      </c>
      <c r="Q160" s="171">
        <f>N160*P160</f>
        <v>1322.2</v>
      </c>
      <c r="R160" s="6" t="s">
        <v>118</v>
      </c>
      <c r="S160" s="157">
        <v>0.4</v>
      </c>
      <c r="T160" s="2">
        <f>$N$160*S160</f>
        <v>240.4</v>
      </c>
      <c r="U160" s="2">
        <v>0.7</v>
      </c>
      <c r="V160" s="150">
        <f>T160*U160</f>
        <v>168.28</v>
      </c>
    </row>
    <row r="161" spans="17:23" ht="15" hidden="1" x14ac:dyDescent="0.25">
      <c r="R161" s="6" t="s">
        <v>119</v>
      </c>
      <c r="S161" s="157">
        <v>0.2</v>
      </c>
      <c r="T161" s="2">
        <f>$N$160*S161</f>
        <v>120.2</v>
      </c>
      <c r="U161" s="2">
        <v>4.9000000000000004</v>
      </c>
      <c r="V161" s="150">
        <f>T161*U161</f>
        <v>588.98</v>
      </c>
    </row>
    <row r="162" spans="17:23" ht="15" hidden="1" x14ac:dyDescent="0.25">
      <c r="R162" s="6" t="s">
        <v>120</v>
      </c>
      <c r="S162" s="157">
        <v>0.3</v>
      </c>
      <c r="T162" s="2">
        <f>$N$160*S162</f>
        <v>180.29999999999998</v>
      </c>
      <c r="U162" s="2">
        <v>2.4</v>
      </c>
      <c r="V162" s="150">
        <f>T162*U162</f>
        <v>432.71999999999997</v>
      </c>
    </row>
    <row r="163" spans="17:23" ht="15" hidden="1" x14ac:dyDescent="0.25">
      <c r="R163" s="6" t="s">
        <v>121</v>
      </c>
      <c r="S163" s="157">
        <v>0.1</v>
      </c>
      <c r="T163" s="2">
        <f>$N$160*S163</f>
        <v>60.1</v>
      </c>
      <c r="U163" s="2">
        <v>2.4</v>
      </c>
      <c r="V163" s="150">
        <f>T163*U163</f>
        <v>144.24</v>
      </c>
    </row>
    <row r="164" spans="17:23" ht="38.25" hidden="1" x14ac:dyDescent="0.2">
      <c r="V164" s="172">
        <f>SUM(V160:V163)</f>
        <v>1334.22</v>
      </c>
      <c r="W164" s="170" t="s">
        <v>122</v>
      </c>
    </row>
    <row r="167" spans="17:23" ht="15" x14ac:dyDescent="0.25">
      <c r="Q167" s="6" t="s">
        <v>55</v>
      </c>
      <c r="S167" s="6" t="s">
        <v>56</v>
      </c>
    </row>
  </sheetData>
  <mergeCells count="28">
    <mergeCell ref="U26:V27"/>
    <mergeCell ref="Q27:R27"/>
    <mergeCell ref="A6:K6"/>
    <mergeCell ref="A7:K7"/>
    <mergeCell ref="A8:K8"/>
    <mergeCell ref="A10:C11"/>
    <mergeCell ref="D10:E10"/>
    <mergeCell ref="F10:G10"/>
    <mergeCell ref="H10:I10"/>
    <mergeCell ref="J10:K10"/>
    <mergeCell ref="A53:C53"/>
    <mergeCell ref="A15:C15"/>
    <mergeCell ref="A16:C16"/>
    <mergeCell ref="A17:C17"/>
    <mergeCell ref="Q18:T18"/>
    <mergeCell ref="Q26:R26"/>
    <mergeCell ref="Q31:R31"/>
    <mergeCell ref="U31:V31"/>
    <mergeCell ref="Q32:R32"/>
    <mergeCell ref="A33:C33"/>
    <mergeCell ref="A36:C36"/>
    <mergeCell ref="N129:W129"/>
    <mergeCell ref="A62:C62"/>
    <mergeCell ref="A66:C66"/>
    <mergeCell ref="A70:C70"/>
    <mergeCell ref="A74:C74"/>
    <mergeCell ref="A77:C77"/>
    <mergeCell ref="A78:C78"/>
  </mergeCells>
  <printOptions horizontalCentered="1"/>
  <pageMargins left="0.74803149606299213" right="0.19685039370078741" top="0.11811023622047245" bottom="0.19685039370078741" header="0.51181102362204722" footer="0.51181102362204722"/>
  <pageSetup paperSize="9" scale="56" orientation="portrait" r:id="rId1"/>
  <headerFooter alignWithMargins="0"/>
  <rowBreaks count="2" manualBreakCount="2">
    <brk id="88" max="47" man="1"/>
    <brk id="128" max="47" man="1"/>
  </rowBreaks>
  <colBreaks count="2" manualBreakCount="2">
    <brk id="11" max="165" man="1"/>
    <brk id="25" max="1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Тарифы на услуги</vt:lpstr>
      <vt:lpstr>Лист1</vt:lpstr>
      <vt:lpstr>'Тарифы на услуги'!Область_печати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2025-05-19T11:21:00Z</dcterms:modified>
</cp:coreProperties>
</file>