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Цены на дрова население " sheetId="4" r:id="rId1"/>
    <sheet name="Лист1" sheetId="1" r:id="rId2"/>
  </sheets>
  <externalReferences>
    <externalReference r:id="rId3"/>
  </externalReferences>
  <definedNames>
    <definedName name="_xlnm.Print_Area" localSheetId="0">'Цены на дрова население '!$A$1:$AF$150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8" i="4" l="1"/>
  <c r="I208" i="4"/>
  <c r="H208" i="4"/>
  <c r="G208" i="4"/>
  <c r="F208" i="4"/>
  <c r="M206" i="4"/>
  <c r="M208" i="4" s="1"/>
  <c r="L206" i="4"/>
  <c r="L208" i="4" s="1"/>
  <c r="K206" i="4"/>
  <c r="J206" i="4"/>
  <c r="I206" i="4"/>
  <c r="H206" i="4"/>
  <c r="G206" i="4"/>
  <c r="F206" i="4"/>
  <c r="M205" i="4"/>
  <c r="L205" i="4"/>
  <c r="J205" i="4"/>
  <c r="I205" i="4"/>
  <c r="H205" i="4"/>
  <c r="G205" i="4"/>
  <c r="F205" i="4"/>
  <c r="K205" i="4" s="1"/>
  <c r="K208" i="4" s="1"/>
  <c r="M204" i="4"/>
  <c r="L204" i="4"/>
  <c r="J204" i="4"/>
  <c r="I204" i="4"/>
  <c r="H204" i="4"/>
  <c r="G204" i="4"/>
  <c r="F204" i="4"/>
  <c r="K204" i="4" s="1"/>
  <c r="M203" i="4"/>
  <c r="J203" i="4"/>
  <c r="I203" i="4"/>
  <c r="H203" i="4"/>
  <c r="G203" i="4"/>
  <c r="L203" i="4" s="1"/>
  <c r="F203" i="4"/>
  <c r="K203" i="4" s="1"/>
  <c r="M202" i="4"/>
  <c r="J202" i="4"/>
  <c r="I202" i="4"/>
  <c r="H202" i="4"/>
  <c r="G202" i="4"/>
  <c r="L202" i="4" s="1"/>
  <c r="F202" i="4"/>
  <c r="K202" i="4" s="1"/>
  <c r="J201" i="4"/>
  <c r="I201" i="4"/>
  <c r="H201" i="4"/>
  <c r="M201" i="4" s="1"/>
  <c r="G201" i="4"/>
  <c r="L201" i="4" s="1"/>
  <c r="F201" i="4"/>
  <c r="K201" i="4" s="1"/>
  <c r="J200" i="4"/>
  <c r="H200" i="4"/>
  <c r="G200" i="4"/>
  <c r="F200" i="4"/>
  <c r="J199" i="4"/>
  <c r="I199" i="4"/>
  <c r="H199" i="4"/>
  <c r="M199" i="4" s="1"/>
  <c r="G199" i="4"/>
  <c r="L199" i="4" s="1"/>
  <c r="F199" i="4"/>
  <c r="K199" i="4" s="1"/>
  <c r="H198" i="4"/>
  <c r="M198" i="4" s="1"/>
  <c r="G198" i="4"/>
  <c r="L198" i="4" s="1"/>
  <c r="F198" i="4"/>
  <c r="K198" i="4" s="1"/>
  <c r="B197" i="4"/>
  <c r="G184" i="4"/>
  <c r="F184" i="4"/>
  <c r="E184" i="4"/>
  <c r="H182" i="4"/>
  <c r="E182" i="4"/>
  <c r="J180" i="4"/>
  <c r="G180" i="4"/>
  <c r="G178" i="4"/>
  <c r="F178" i="4"/>
  <c r="F180" i="4" s="1"/>
  <c r="K176" i="4"/>
  <c r="H189" i="4" s="1"/>
  <c r="J176" i="4"/>
  <c r="M176" i="4" s="1"/>
  <c r="J189" i="4" s="1"/>
  <c r="L174" i="4"/>
  <c r="I187" i="4" s="1"/>
  <c r="K174" i="4"/>
  <c r="H187" i="4" s="1"/>
  <c r="J174" i="4"/>
  <c r="M174" i="4" s="1"/>
  <c r="J187" i="4" s="1"/>
  <c r="F171" i="4"/>
  <c r="G171" i="4" s="1"/>
  <c r="M170" i="4"/>
  <c r="L170" i="4"/>
  <c r="H170" i="4"/>
  <c r="H178" i="4" s="1"/>
  <c r="G170" i="4"/>
  <c r="F170" i="4"/>
  <c r="K170" i="4" s="1"/>
  <c r="H169" i="4"/>
  <c r="G169" i="4"/>
  <c r="M165" i="4"/>
  <c r="G192" i="4" s="1"/>
  <c r="L165" i="4"/>
  <c r="F192" i="4" s="1"/>
  <c r="J165" i="4"/>
  <c r="J179" i="4" s="1"/>
  <c r="I165" i="4"/>
  <c r="H165" i="4"/>
  <c r="G165" i="4"/>
  <c r="F165" i="4"/>
  <c r="K165" i="4" s="1"/>
  <c r="E192" i="4" s="1"/>
  <c r="C165" i="4"/>
  <c r="C179" i="4" s="1"/>
  <c r="C192" i="4" s="1"/>
  <c r="C206" i="4" s="1"/>
  <c r="M164" i="4"/>
  <c r="M167" i="4" s="1"/>
  <c r="J164" i="4"/>
  <c r="I164" i="4"/>
  <c r="I167" i="4" s="1"/>
  <c r="H164" i="4"/>
  <c r="H167" i="4" s="1"/>
  <c r="G164" i="4"/>
  <c r="L164" i="4" s="1"/>
  <c r="F164" i="4"/>
  <c r="K164" i="4" s="1"/>
  <c r="M163" i="4"/>
  <c r="G190" i="4" s="1"/>
  <c r="J163" i="4"/>
  <c r="J177" i="4" s="1"/>
  <c r="I163" i="4"/>
  <c r="H163" i="4"/>
  <c r="G163" i="4"/>
  <c r="L163" i="4" s="1"/>
  <c r="F190" i="4" s="1"/>
  <c r="F163" i="4"/>
  <c r="K163" i="4" s="1"/>
  <c r="E190" i="4" s="1"/>
  <c r="E163" i="4"/>
  <c r="E177" i="4" s="1"/>
  <c r="D190" i="4" s="1"/>
  <c r="E204" i="4" s="1"/>
  <c r="J162" i="4"/>
  <c r="I162" i="4"/>
  <c r="H162" i="4"/>
  <c r="M162" i="4" s="1"/>
  <c r="G189" i="4" s="1"/>
  <c r="G162" i="4"/>
  <c r="L162" i="4" s="1"/>
  <c r="F189" i="4" s="1"/>
  <c r="F162" i="4"/>
  <c r="K162" i="4" s="1"/>
  <c r="E189" i="4" s="1"/>
  <c r="K189" i="4" s="1"/>
  <c r="J161" i="4"/>
  <c r="J175" i="4" s="1"/>
  <c r="I161" i="4"/>
  <c r="H161" i="4"/>
  <c r="M161" i="4" s="1"/>
  <c r="G188" i="4" s="1"/>
  <c r="G161" i="4"/>
  <c r="L161" i="4" s="1"/>
  <c r="F188" i="4" s="1"/>
  <c r="F161" i="4"/>
  <c r="K161" i="4" s="1"/>
  <c r="E188" i="4" s="1"/>
  <c r="D161" i="4"/>
  <c r="D175" i="4" s="1"/>
  <c r="D188" i="4" s="1"/>
  <c r="D202" i="4" s="1"/>
  <c r="J160" i="4"/>
  <c r="I160" i="4"/>
  <c r="H160" i="4"/>
  <c r="M160" i="4" s="1"/>
  <c r="G187" i="4" s="1"/>
  <c r="M187" i="4" s="1"/>
  <c r="G160" i="4"/>
  <c r="L160" i="4" s="1"/>
  <c r="F187" i="4" s="1"/>
  <c r="F160" i="4"/>
  <c r="K160" i="4" s="1"/>
  <c r="E187" i="4" s="1"/>
  <c r="K187" i="4" s="1"/>
  <c r="C160" i="4"/>
  <c r="C174" i="4" s="1"/>
  <c r="C187" i="4" s="1"/>
  <c r="C201" i="4" s="1"/>
  <c r="J159" i="4"/>
  <c r="J173" i="4" s="1"/>
  <c r="H159" i="4"/>
  <c r="G159" i="4"/>
  <c r="F159" i="4"/>
  <c r="J158" i="4"/>
  <c r="J172" i="4" s="1"/>
  <c r="I158" i="4"/>
  <c r="H158" i="4"/>
  <c r="M158" i="4" s="1"/>
  <c r="G185" i="4" s="1"/>
  <c r="G158" i="4"/>
  <c r="L158" i="4" s="1"/>
  <c r="F185" i="4" s="1"/>
  <c r="F158" i="4"/>
  <c r="K158" i="4" s="1"/>
  <c r="E185" i="4" s="1"/>
  <c r="G157" i="4"/>
  <c r="F157" i="4"/>
  <c r="K112" i="4"/>
  <c r="I112" i="4"/>
  <c r="I200" i="4" s="1"/>
  <c r="F112" i="4"/>
  <c r="D112" i="4"/>
  <c r="L111" i="4"/>
  <c r="I111" i="4"/>
  <c r="F111" i="4"/>
  <c r="K111" i="4" s="1"/>
  <c r="D111" i="4"/>
  <c r="L110" i="4"/>
  <c r="K110" i="4"/>
  <c r="I110" i="4"/>
  <c r="F110" i="4"/>
  <c r="D110" i="4"/>
  <c r="E83" i="4"/>
  <c r="C61" i="4"/>
  <c r="I59" i="4"/>
  <c r="F59" i="4"/>
  <c r="C59" i="4"/>
  <c r="P58" i="4"/>
  <c r="I57" i="4"/>
  <c r="F57" i="4"/>
  <c r="C57" i="4"/>
  <c r="P56" i="4"/>
  <c r="I55" i="4"/>
  <c r="F55" i="4"/>
  <c r="C55" i="4"/>
  <c r="O54" i="4"/>
  <c r="L54" i="4"/>
  <c r="P54" i="4" s="1"/>
  <c r="P59" i="4" s="1"/>
  <c r="D28" i="4"/>
  <c r="F25" i="4"/>
  <c r="D25" i="4"/>
  <c r="F23" i="4"/>
  <c r="D23" i="4"/>
  <c r="F21" i="4"/>
  <c r="D21" i="4"/>
  <c r="F19" i="4"/>
  <c r="L171" i="4" l="1"/>
  <c r="H171" i="4"/>
  <c r="M171" i="4" s="1"/>
  <c r="M189" i="4"/>
  <c r="M177" i="4"/>
  <c r="J190" i="4" s="1"/>
  <c r="L177" i="4"/>
  <c r="I190" i="4" s="1"/>
  <c r="K177" i="4"/>
  <c r="H190" i="4" s="1"/>
  <c r="K190" i="4" s="1"/>
  <c r="L200" i="4"/>
  <c r="K200" i="4"/>
  <c r="M173" i="4"/>
  <c r="J186" i="4" s="1"/>
  <c r="L173" i="4"/>
  <c r="I186" i="4" s="1"/>
  <c r="K173" i="4"/>
  <c r="H186" i="4" s="1"/>
  <c r="M190" i="4"/>
  <c r="M200" i="4"/>
  <c r="L188" i="4"/>
  <c r="K167" i="4"/>
  <c r="E191" i="4"/>
  <c r="M185" i="4"/>
  <c r="L167" i="4"/>
  <c r="F191" i="4"/>
  <c r="L187" i="4"/>
  <c r="H179" i="4"/>
  <c r="M179" i="4" s="1"/>
  <c r="J192" i="4" s="1"/>
  <c r="M192" i="4" s="1"/>
  <c r="H180" i="4"/>
  <c r="Q59" i="4"/>
  <c r="R60" i="4" s="1"/>
  <c r="P60" i="4"/>
  <c r="L172" i="4"/>
  <c r="I185" i="4" s="1"/>
  <c r="L185" i="4" s="1"/>
  <c r="K172" i="4"/>
  <c r="H185" i="4" s="1"/>
  <c r="K185" i="4" s="1"/>
  <c r="J178" i="4"/>
  <c r="M178" i="4" s="1"/>
  <c r="M172" i="4"/>
  <c r="J185" i="4" s="1"/>
  <c r="M175" i="4"/>
  <c r="J188" i="4" s="1"/>
  <c r="M188" i="4" s="1"/>
  <c r="L175" i="4"/>
  <c r="I188" i="4" s="1"/>
  <c r="K175" i="4"/>
  <c r="H188" i="4" s="1"/>
  <c r="K188" i="4" s="1"/>
  <c r="L190" i="4"/>
  <c r="I184" i="4"/>
  <c r="L184" i="4" s="1"/>
  <c r="L192" i="4"/>
  <c r="J184" i="4"/>
  <c r="M184" i="4" s="1"/>
  <c r="L112" i="4"/>
  <c r="G167" i="4"/>
  <c r="L176" i="4"/>
  <c r="I189" i="4" s="1"/>
  <c r="L189" i="4" s="1"/>
  <c r="G179" i="4"/>
  <c r="L179" i="4" s="1"/>
  <c r="I192" i="4" s="1"/>
  <c r="I159" i="4"/>
  <c r="L159" i="4" s="1"/>
  <c r="F186" i="4" s="1"/>
  <c r="L186" i="4" s="1"/>
  <c r="F167" i="4"/>
  <c r="K171" i="4"/>
  <c r="H184" i="4" s="1"/>
  <c r="K184" i="4" s="1"/>
  <c r="G191" i="4"/>
  <c r="F179" i="4"/>
  <c r="K179" i="4" s="1"/>
  <c r="H192" i="4" s="1"/>
  <c r="K192" i="4" s="1"/>
  <c r="J191" i="4" l="1"/>
  <c r="J194" i="4" s="1"/>
  <c r="M180" i="4"/>
  <c r="K159" i="4"/>
  <c r="E186" i="4" s="1"/>
  <c r="K186" i="4" s="1"/>
  <c r="E194" i="4"/>
  <c r="F194" i="4"/>
  <c r="M159" i="4"/>
  <c r="G186" i="4" s="1"/>
  <c r="M186" i="4" s="1"/>
  <c r="G194" i="4"/>
  <c r="M191" i="4"/>
  <c r="M194" i="4" s="1"/>
  <c r="K178" i="4"/>
  <c r="L178" i="4"/>
  <c r="I191" i="4" l="1"/>
  <c r="L180" i="4"/>
  <c r="H191" i="4"/>
  <c r="K180" i="4"/>
  <c r="H194" i="4" l="1"/>
  <c r="K191" i="4"/>
  <c r="K194" i="4" s="1"/>
  <c r="I194" i="4"/>
  <c r="L191" i="4"/>
  <c r="L194" i="4" s="1"/>
</calcChain>
</file>

<file path=xl/sharedStrings.xml><?xml version="1.0" encoding="utf-8"?>
<sst xmlns="http://schemas.openxmlformats.org/spreadsheetml/2006/main" count="165" uniqueCount="93">
  <si>
    <t>Утверждено:</t>
  </si>
  <si>
    <t>Н.А. Полуянов</t>
  </si>
  <si>
    <t>Вводятся в действие  с 01.10.2025 г.</t>
  </si>
  <si>
    <t>№ п/п</t>
  </si>
  <si>
    <t>Порода</t>
  </si>
  <si>
    <t>Сергеева О.Л.</t>
  </si>
  <si>
    <t>Утверждено</t>
  </si>
  <si>
    <t>Утверждаю:</t>
  </si>
  <si>
    <t>Директор ГОЛХУ "Кобринский опытный лесхоз"</t>
  </si>
  <si>
    <t>А.А. Кулик</t>
  </si>
  <si>
    <t xml:space="preserve">              Утверждены решением  БОИК  № 838 от 30.10.2024</t>
  </si>
  <si>
    <t>Вводятся в действие  с 03.01.2025 г.</t>
  </si>
  <si>
    <r>
      <t>Фиксированные   розничные цены</t>
    </r>
    <r>
      <rPr>
        <b/>
        <sz val="14"/>
        <rFont val="Arial Cyr"/>
        <charset val="204"/>
      </rPr>
      <t xml:space="preserve"> на дрова и гранулы древесные для населения*</t>
    </r>
  </si>
  <si>
    <t>Фиксированная  цена  в белорусских рублях за 1 пл. куб. м.</t>
  </si>
  <si>
    <t>Дрова, франко-лесосека (СТБ 1510-2012)</t>
  </si>
  <si>
    <t>1 метр</t>
  </si>
  <si>
    <t>2 метра</t>
  </si>
  <si>
    <t>3 метра</t>
  </si>
  <si>
    <t>4 метра</t>
  </si>
  <si>
    <t>1.</t>
  </si>
  <si>
    <t>Сосна , ольха</t>
  </si>
  <si>
    <t>2.</t>
  </si>
  <si>
    <t>Ель,ива, липа, осина, тополь</t>
  </si>
  <si>
    <t>3.</t>
  </si>
  <si>
    <t>Береза,вяз,граб,ильм,клен, лиственница</t>
  </si>
  <si>
    <t>Дуб, ясень</t>
  </si>
  <si>
    <t>Гранулы древесные топливные     (СТБ 2027-2010)(без стоимости тары)</t>
  </si>
  <si>
    <t>тн</t>
  </si>
  <si>
    <t>кг</t>
  </si>
  <si>
    <t>* Дрова и гранулы древесные топливные, используемые населением в качестве твердого топлива для коммунально-бытового потребления  НДС не облагаются.</t>
  </si>
  <si>
    <t xml:space="preserve">Экономист </t>
  </si>
  <si>
    <t>Директор Кобринского  опытного  лесхоза</t>
  </si>
  <si>
    <t xml:space="preserve">          (Утверждены приказом Кобринского опытного лесхоза  №  551 от  24.09.2025 г.)</t>
  </si>
  <si>
    <r>
      <t>Свободные отпускные цены</t>
    </r>
    <r>
      <rPr>
        <b/>
        <sz val="14"/>
        <rFont val="Arial Cyr"/>
        <charset val="204"/>
      </rPr>
      <t xml:space="preserve"> на дрова топливные, реализуемые населению  </t>
    </r>
    <r>
      <rPr>
        <b/>
        <u/>
        <sz val="14"/>
        <rFont val="Arial Cyr"/>
        <charset val="204"/>
      </rPr>
      <t>сверх норм отпуска</t>
    </r>
    <r>
      <rPr>
        <b/>
        <sz val="14"/>
        <rFont val="Arial Cyr"/>
        <charset val="204"/>
      </rPr>
      <t xml:space="preserve"> твёрдых видов топлива на условиях </t>
    </r>
    <r>
      <rPr>
        <b/>
        <i/>
        <sz val="14"/>
        <rFont val="Arial Cyr"/>
        <charset val="204"/>
      </rPr>
      <t>франко-лесосека</t>
    </r>
  </si>
  <si>
    <t xml:space="preserve"> (СТБ 1510-2012)</t>
  </si>
  <si>
    <t xml:space="preserve">Свободная отпускная цена за 1  пл.м. куб, руб. </t>
  </si>
  <si>
    <t>Длина до  2 метров</t>
  </si>
  <si>
    <t>Длиной свыше 2 м. до 3 м.</t>
  </si>
  <si>
    <t>Длиной свыше 3 м. до 4 м.</t>
  </si>
  <si>
    <t>Осина, тополь, ель, липа, ива</t>
  </si>
  <si>
    <t>Берёза, граб,вяз,клен,</t>
  </si>
  <si>
    <r>
      <t>Свободные отпускные цены</t>
    </r>
    <r>
      <rPr>
        <b/>
        <sz val="14"/>
        <rFont val="Arial Cyr"/>
        <charset val="204"/>
      </rPr>
      <t xml:space="preserve"> на дрова топливные, реализуемые населению  </t>
    </r>
    <r>
      <rPr>
        <b/>
        <u/>
        <sz val="14"/>
        <rFont val="Arial Cyr"/>
        <charset val="204"/>
      </rPr>
      <t>сверх норм отпуска</t>
    </r>
    <r>
      <rPr>
        <b/>
        <sz val="14"/>
        <rFont val="Arial Cyr"/>
        <charset val="204"/>
      </rPr>
      <t xml:space="preserve"> твёрдых видов топлива на условиях франко-нижний склад Продавца либо  </t>
    </r>
    <r>
      <rPr>
        <b/>
        <i/>
        <sz val="14"/>
        <rFont val="Arial Cyr"/>
        <charset val="204"/>
      </rPr>
      <t>франко-склад (двор) Покупателя</t>
    </r>
  </si>
  <si>
    <t>вводятся в действие  с 01.10.2025 г.</t>
  </si>
  <si>
    <t>Наименование продукции</t>
  </si>
  <si>
    <t>ед.изм.</t>
  </si>
  <si>
    <t>Длина,м.</t>
  </si>
  <si>
    <t>Цена за ед., руб</t>
  </si>
  <si>
    <t>Дрова  смешанные(сосна, ольха, береза,дуб, ясень, граб,осина, тополь, ель, липа, ива, клен)</t>
  </si>
  <si>
    <t>м.куб.</t>
  </si>
  <si>
    <t>2-4 м.</t>
  </si>
  <si>
    <t>Примечание:    Дрова дуб, ясень реализуются длиной 2 метра</t>
  </si>
  <si>
    <t>Директор Кобринского опытного лесхоза</t>
  </si>
  <si>
    <t xml:space="preserve">          (Утверждены приказом Кобринского опытного лесхоза  №  551  от  24.09.2025 г.)</t>
  </si>
  <si>
    <r>
      <t>Свободно- отпускные цены</t>
    </r>
    <r>
      <rPr>
        <b/>
        <sz val="14"/>
        <rFont val="Arial Cyr"/>
        <charset val="204"/>
      </rPr>
      <t xml:space="preserve"> на дрова колотые, реализуемые юридическим и физическим лицам</t>
    </r>
  </si>
  <si>
    <t>Франко-склад Породавца (Поставщика)(без доставки)</t>
  </si>
  <si>
    <t>Франко-склад Покупателя (расст.до склада Покупателя до 15 км)</t>
  </si>
  <si>
    <t>Франко-склад Покупателя (расст.до склада Покупателя от 15-30 км)</t>
  </si>
  <si>
    <t>рейс до 15 км</t>
  </si>
  <si>
    <t>15-30 км.</t>
  </si>
  <si>
    <t>Цена за ед. без НДС, руб*</t>
  </si>
  <si>
    <t>Цена за ед. без НДС, руб *</t>
  </si>
  <si>
    <t>Дрова колотые  (сосна, ольха)</t>
  </si>
  <si>
    <t>Дрова колотые  (береза, дуб, граб)</t>
  </si>
  <si>
    <t>Дрова колотые  (смешанных пород)</t>
  </si>
  <si>
    <t>*При реализации  юридическим  лицам начисляется НДС 20%</t>
  </si>
  <si>
    <t xml:space="preserve">Стоимость сырья и материалов (попенная плата)                                                   </t>
  </si>
  <si>
    <t>Основная и дополнительная зарплата</t>
  </si>
  <si>
    <t>Экономист ________________</t>
  </si>
  <si>
    <t>Отчисление на соцстрах    35%</t>
  </si>
  <si>
    <t>Чрезвычайный налог + ФЗ</t>
  </si>
  <si>
    <t>Фонд обязат страхования</t>
  </si>
  <si>
    <t>Расходы на содерж.и эксплуатацию обор-я</t>
  </si>
  <si>
    <t>Общехозяйственные расходы</t>
  </si>
  <si>
    <t>Производственная себестоимость</t>
  </si>
  <si>
    <t>Инновационный фонд</t>
  </si>
  <si>
    <t>ИТОГО себестоимость(без отч.на с/х)</t>
  </si>
  <si>
    <t>итого</t>
  </si>
  <si>
    <t>деловая б-т</t>
  </si>
  <si>
    <t>26 и бол</t>
  </si>
  <si>
    <t>выв</t>
  </si>
  <si>
    <t>14-24</t>
  </si>
  <si>
    <t xml:space="preserve"> 6-13</t>
  </si>
  <si>
    <t>Трелевка (б-т)</t>
  </si>
  <si>
    <t>Чрезвычайный налог</t>
  </si>
  <si>
    <t xml:space="preserve">          хозрасчет</t>
  </si>
  <si>
    <t xml:space="preserve">            бюджет</t>
  </si>
  <si>
    <t>Средняя</t>
  </si>
  <si>
    <t xml:space="preserve">Стоимость сырья и материалов                                                  </t>
  </si>
  <si>
    <t>Расходы на содерж.и экспл. об-я</t>
  </si>
  <si>
    <t xml:space="preserve">Расшифровка к калькуляции  франко-промежуточный лесосклад </t>
  </si>
  <si>
    <t>ТВЕРДОЛИСТВЕННАЯ</t>
  </si>
  <si>
    <t xml:space="preserve">              26 и более</t>
  </si>
  <si>
    <t>трел.+подвоз.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</si>
</sst>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B_r_-;\-* #,##0.00\ _B_r_-;_-* &quot;-&quot;??\ _B_r_-;_-@_-"/>
    <numFmt numFmtId="164" formatCode="0.0%"/>
    <numFmt numFmtId="165" formatCode="_-* #,##0.00_р_._-;\-* #,##0.00_р_._-;_-* &quot;-&quot;??_р_._-;_-@_-"/>
    <numFmt numFmtId="166" formatCode="0.000"/>
    <numFmt numFmtId="167" formatCode="0.0"/>
  </numFmts>
  <fonts count="2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Arial Cyr"/>
      <charset val="204"/>
    </font>
    <font>
      <b/>
      <i/>
      <sz val="10"/>
      <name val="Arial Cyr"/>
      <charset val="204"/>
    </font>
    <font>
      <b/>
      <i/>
      <sz val="14"/>
      <name val="Arial Cyr"/>
      <charset val="204"/>
    </font>
    <font>
      <b/>
      <i/>
      <sz val="12"/>
      <color rgb="FFFF0000"/>
      <name val="Arial Cyr"/>
      <charset val="204"/>
    </font>
    <font>
      <b/>
      <i/>
      <sz val="12"/>
      <name val="Arial Cyr"/>
      <charset val="204"/>
    </font>
    <font>
      <sz val="12"/>
      <color rgb="FFFF0000"/>
      <name val="Arial Cyr"/>
      <charset val="204"/>
    </font>
    <font>
      <sz val="10"/>
      <color rgb="FFFF0000"/>
      <name val="Arial Cyr"/>
      <charset val="204"/>
    </font>
    <font>
      <b/>
      <sz val="12"/>
      <name val="Arial Cyr"/>
      <charset val="204"/>
    </font>
    <font>
      <sz val="10"/>
      <color indexed="9"/>
      <name val="Arial Cyr"/>
      <charset val="204"/>
    </font>
    <font>
      <b/>
      <sz val="10"/>
      <color indexed="9"/>
      <name val="Arial Cyr"/>
      <charset val="204"/>
    </font>
    <font>
      <sz val="12"/>
      <color indexed="9"/>
      <name val="Arial Cyr"/>
      <charset val="204"/>
    </font>
    <font>
      <b/>
      <sz val="16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sz val="14"/>
      <name val="Arial Cyr"/>
      <family val="2"/>
      <charset val="204"/>
    </font>
    <font>
      <b/>
      <u/>
      <sz val="14"/>
      <name val="Arial Cyr"/>
      <charset val="204"/>
    </font>
    <font>
      <b/>
      <sz val="12"/>
      <color theme="1"/>
      <name val="Arial Cyr"/>
      <charset val="204"/>
    </font>
    <font>
      <i/>
      <sz val="12"/>
      <name val="Arial Cyr"/>
      <charset val="204"/>
    </font>
    <font>
      <i/>
      <sz val="10"/>
      <name val="Arial Cyr"/>
      <charset val="204"/>
    </font>
    <font>
      <sz val="10"/>
      <color theme="1"/>
      <name val="Arial Cyr"/>
      <charset val="204"/>
    </font>
    <font>
      <b/>
      <i/>
      <u/>
      <sz val="14"/>
      <name val="Arial Cyr"/>
      <charset val="204"/>
    </font>
    <font>
      <sz val="16"/>
      <name val="Times New Roman"/>
      <family val="1"/>
      <charset val="204"/>
    </font>
    <font>
      <b/>
      <i/>
      <sz val="16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1"/>
    <xf numFmtId="0" fontId="1" fillId="0" borderId="0" xfId="1" applyFont="1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0" xfId="1" applyFont="1" applyBorder="1"/>
    <xf numFmtId="0" fontId="5" fillId="0" borderId="0" xfId="1" applyFont="1"/>
    <xf numFmtId="0" fontId="4" fillId="0" borderId="1" xfId="1" applyFont="1" applyBorder="1"/>
    <xf numFmtId="0" fontId="6" fillId="0" borderId="0" xfId="1" applyFont="1"/>
    <xf numFmtId="0" fontId="1" fillId="0" borderId="0" xfId="1" applyFont="1" applyBorder="1"/>
    <xf numFmtId="0" fontId="7" fillId="0" borderId="0" xfId="1" applyFont="1" applyBorder="1"/>
    <xf numFmtId="0" fontId="8" fillId="0" borderId="0" xfId="1" applyFont="1"/>
    <xf numFmtId="0" fontId="1" fillId="0" borderId="0" xfId="1" applyBorder="1"/>
    <xf numFmtId="0" fontId="2" fillId="0" borderId="0" xfId="1" applyFont="1" applyBorder="1"/>
    <xf numFmtId="14" fontId="5" fillId="0" borderId="0" xfId="1" applyNumberFormat="1" applyFont="1" applyBorder="1"/>
    <xf numFmtId="0" fontId="9" fillId="0" borderId="0" xfId="1" applyFont="1" applyBorder="1"/>
    <xf numFmtId="0" fontId="10" fillId="0" borderId="0" xfId="1" applyFont="1" applyBorder="1"/>
    <xf numFmtId="0" fontId="11" fillId="0" borderId="0" xfId="1" applyFont="1" applyBorder="1"/>
    <xf numFmtId="0" fontId="1" fillId="0" borderId="0" xfId="1" applyFont="1" applyBorder="1" applyAlignment="1">
      <alignment horizontal="right"/>
    </xf>
    <xf numFmtId="0" fontId="9" fillId="0" borderId="0" xfId="1" applyFont="1" applyBorder="1" applyAlignment="1">
      <alignment horizontal="left"/>
    </xf>
    <xf numFmtId="0" fontId="2" fillId="0" borderId="0" xfId="1" applyFont="1" applyBorder="1" applyAlignment="1">
      <alignment horizontal="right"/>
    </xf>
    <xf numFmtId="17" fontId="1" fillId="0" borderId="0" xfId="1" applyNumberFormat="1" applyFont="1" applyBorder="1" applyAlignment="1">
      <alignment horizontal="right"/>
    </xf>
    <xf numFmtId="1" fontId="1" fillId="0" borderId="0" xfId="1" applyNumberFormat="1" applyFont="1" applyBorder="1"/>
    <xf numFmtId="164" fontId="1" fillId="0" borderId="0" xfId="1" applyNumberFormat="1" applyFont="1" applyBorder="1"/>
    <xf numFmtId="0" fontId="9" fillId="0" borderId="7" xfId="1" applyFont="1" applyBorder="1" applyAlignment="1">
      <alignment horizontal="center"/>
    </xf>
    <xf numFmtId="1" fontId="10" fillId="0" borderId="0" xfId="1" applyNumberFormat="1" applyFont="1" applyBorder="1"/>
    <xf numFmtId="0" fontId="1" fillId="0" borderId="0" xfId="1" applyFill="1" applyBorder="1"/>
    <xf numFmtId="0" fontId="16" fillId="0" borderId="0" xfId="1" applyFont="1" applyBorder="1"/>
    <xf numFmtId="9" fontId="1" fillId="0" borderId="0" xfId="1" applyNumberFormat="1" applyFont="1" applyBorder="1"/>
    <xf numFmtId="9" fontId="1" fillId="0" borderId="0" xfId="1" applyNumberFormat="1" applyFill="1" applyBorder="1"/>
    <xf numFmtId="0" fontId="1" fillId="0" borderId="0" xfId="1" applyFont="1" applyBorder="1" applyAlignment="1">
      <alignment horizontal="center"/>
    </xf>
    <xf numFmtId="2" fontId="1" fillId="0" borderId="0" xfId="1" applyNumberFormat="1" applyFill="1" applyBorder="1"/>
    <xf numFmtId="166" fontId="1" fillId="0" borderId="0" xfId="1" applyNumberFormat="1" applyBorder="1"/>
    <xf numFmtId="1" fontId="1" fillId="0" borderId="0" xfId="1" applyNumberFormat="1" applyBorder="1"/>
    <xf numFmtId="0" fontId="17" fillId="0" borderId="0" xfId="1" applyFont="1" applyBorder="1"/>
    <xf numFmtId="2" fontId="1" fillId="0" borderId="0" xfId="1" applyNumberFormat="1" applyBorder="1"/>
    <xf numFmtId="166" fontId="17" fillId="0" borderId="0" xfId="1" applyNumberFormat="1" applyFont="1" applyBorder="1"/>
    <xf numFmtId="9" fontId="1" fillId="0" borderId="0" xfId="1" applyNumberFormat="1" applyBorder="1"/>
    <xf numFmtId="166" fontId="1" fillId="0" borderId="0" xfId="1" applyNumberFormat="1" applyBorder="1" applyAlignment="1">
      <alignment horizontal="center"/>
    </xf>
    <xf numFmtId="166" fontId="16" fillId="0" borderId="0" xfId="1" applyNumberFormat="1" applyFont="1" applyBorder="1"/>
    <xf numFmtId="167" fontId="1" fillId="0" borderId="0" xfId="1" applyNumberFormat="1" applyBorder="1"/>
    <xf numFmtId="0" fontId="10" fillId="0" borderId="0" xfId="1" applyFont="1" applyBorder="1" applyAlignment="1">
      <alignment horizontal="right"/>
    </xf>
    <xf numFmtId="0" fontId="1" fillId="0" borderId="0" xfId="1" applyBorder="1" applyAlignment="1">
      <alignment horizontal="right"/>
    </xf>
    <xf numFmtId="17" fontId="1" fillId="0" borderId="0" xfId="1" applyNumberFormat="1" applyBorder="1" applyAlignment="1">
      <alignment horizontal="right"/>
    </xf>
    <xf numFmtId="164" fontId="1" fillId="0" borderId="0" xfId="1" applyNumberFormat="1" applyBorder="1"/>
    <xf numFmtId="10" fontId="1" fillId="0" borderId="0" xfId="1" applyNumberFormat="1" applyBorder="1"/>
    <xf numFmtId="17" fontId="1" fillId="0" borderId="0" xfId="1" applyNumberFormat="1" applyBorder="1"/>
    <xf numFmtId="0" fontId="1" fillId="0" borderId="0" xfId="1" applyFont="1" applyBorder="1" applyAlignment="1">
      <alignment horizontal="left"/>
    </xf>
    <xf numFmtId="10" fontId="1" fillId="0" borderId="0" xfId="1" applyNumberFormat="1" applyFont="1" applyBorder="1"/>
    <xf numFmtId="167" fontId="1" fillId="0" borderId="0" xfId="1" applyNumberFormat="1" applyFont="1" applyBorder="1"/>
    <xf numFmtId="17" fontId="1" fillId="0" borderId="0" xfId="1" applyNumberFormat="1" applyFont="1" applyBorder="1"/>
    <xf numFmtId="0" fontId="18" fillId="0" borderId="0" xfId="1" applyNumberFormat="1" applyFont="1" applyBorder="1" applyAlignment="1">
      <alignment horizontal="center" vertical="center" shrinkToFit="1"/>
    </xf>
    <xf numFmtId="17" fontId="10" fillId="0" borderId="0" xfId="1" applyNumberFormat="1" applyFont="1" applyBorder="1" applyAlignment="1">
      <alignment horizontal="right"/>
    </xf>
    <xf numFmtId="2" fontId="17" fillId="0" borderId="0" xfId="1" applyNumberFormat="1" applyFont="1" applyBorder="1"/>
    <xf numFmtId="0" fontId="10" fillId="0" borderId="0" xfId="1" applyFont="1"/>
    <xf numFmtId="164" fontId="10" fillId="0" borderId="0" xfId="1" applyNumberFormat="1" applyFont="1" applyBorder="1"/>
    <xf numFmtId="9" fontId="10" fillId="0" borderId="0" xfId="1" applyNumberFormat="1" applyFont="1" applyBorder="1"/>
    <xf numFmtId="10" fontId="10" fillId="0" borderId="0" xfId="1" applyNumberFormat="1" applyFont="1" applyBorder="1"/>
    <xf numFmtId="167" fontId="10" fillId="0" borderId="0" xfId="1" applyNumberFormat="1" applyFont="1" applyBorder="1"/>
    <xf numFmtId="17" fontId="10" fillId="0" borderId="0" xfId="1" applyNumberFormat="1" applyFont="1" applyBorder="1"/>
    <xf numFmtId="0" fontId="10" fillId="0" borderId="0" xfId="1" applyFont="1" applyBorder="1" applyAlignment="1">
      <alignment horizontal="left"/>
    </xf>
    <xf numFmtId="0" fontId="12" fillId="0" borderId="0" xfId="1" applyFont="1"/>
    <xf numFmtId="0" fontId="6" fillId="0" borderId="0" xfId="1" applyFont="1" applyBorder="1"/>
    <xf numFmtId="0" fontId="3" fillId="0" borderId="0" xfId="1" applyFont="1" applyBorder="1"/>
    <xf numFmtId="14" fontId="6" fillId="0" borderId="0" xfId="1" applyNumberFormat="1" applyFont="1" applyBorder="1"/>
    <xf numFmtId="0" fontId="15" fillId="0" borderId="0" xfId="1" applyFont="1"/>
    <xf numFmtId="0" fontId="12" fillId="0" borderId="0" xfId="1" applyFont="1" applyBorder="1"/>
    <xf numFmtId="1" fontId="9" fillId="0" borderId="0" xfId="1" applyNumberFormat="1" applyFont="1" applyBorder="1" applyAlignment="1"/>
    <xf numFmtId="0" fontId="2" fillId="0" borderId="2" xfId="1" applyFont="1" applyBorder="1"/>
    <xf numFmtId="0" fontId="1" fillId="0" borderId="2" xfId="1" applyFont="1" applyBorder="1"/>
    <xf numFmtId="0" fontId="1" fillId="0" borderId="6" xfId="1" applyFont="1" applyBorder="1"/>
    <xf numFmtId="2" fontId="9" fillId="0" borderId="2" xfId="1" applyNumberFormat="1" applyFont="1" applyBorder="1" applyAlignment="1"/>
    <xf numFmtId="0" fontId="9" fillId="0" borderId="2" xfId="1" applyFont="1" applyBorder="1"/>
    <xf numFmtId="0" fontId="2" fillId="0" borderId="1" xfId="1" applyFont="1" applyBorder="1" applyAlignment="1">
      <alignment horizontal="center"/>
    </xf>
    <xf numFmtId="166" fontId="2" fillId="0" borderId="0" xfId="1" applyNumberFormat="1" applyFont="1" applyBorder="1"/>
    <xf numFmtId="0" fontId="1" fillId="0" borderId="1" xfId="1" applyBorder="1"/>
    <xf numFmtId="0" fontId="8" fillId="0" borderId="0" xfId="1" applyFont="1" applyBorder="1"/>
    <xf numFmtId="0" fontId="5" fillId="0" borderId="0" xfId="1" applyFont="1" applyBorder="1"/>
    <xf numFmtId="0" fontId="13" fillId="0" borderId="0" xfId="1" applyFont="1" applyBorder="1"/>
    <xf numFmtId="1" fontId="17" fillId="0" borderId="0" xfId="1" applyNumberFormat="1" applyFont="1" applyBorder="1"/>
    <xf numFmtId="1" fontId="22" fillId="0" borderId="0" xfId="1" applyNumberFormat="1" applyFont="1" applyBorder="1" applyAlignment="1">
      <alignment horizontal="center"/>
    </xf>
    <xf numFmtId="0" fontId="22" fillId="0" borderId="0" xfId="1" applyFont="1"/>
    <xf numFmtId="0" fontId="22" fillId="0" borderId="0" xfId="1" applyFont="1" applyBorder="1"/>
    <xf numFmtId="0" fontId="9" fillId="0" borderId="2" xfId="1" applyFont="1" applyBorder="1" applyAlignment="1">
      <alignment horizontal="center" wrapText="1"/>
    </xf>
    <xf numFmtId="43" fontId="9" fillId="0" borderId="0" xfId="1" applyNumberFormat="1" applyFont="1" applyBorder="1" applyAlignment="1"/>
    <xf numFmtId="0" fontId="9" fillId="0" borderId="0" xfId="1" applyFont="1" applyBorder="1" applyAlignment="1"/>
    <xf numFmtId="43" fontId="23" fillId="0" borderId="0" xfId="1" applyNumberFormat="1" applyFont="1" applyBorder="1"/>
    <xf numFmtId="0" fontId="23" fillId="0" borderId="0" xfId="1" applyFont="1" applyBorder="1"/>
    <xf numFmtId="0" fontId="11" fillId="0" borderId="0" xfId="1" applyFont="1" applyFill="1" applyBorder="1" applyAlignment="1">
      <alignment horizontal="left"/>
    </xf>
    <xf numFmtId="0" fontId="16" fillId="0" borderId="0" xfId="1" applyFont="1" applyFill="1" applyBorder="1" applyAlignment="1">
      <alignment horizontal="left"/>
    </xf>
    <xf numFmtId="1" fontId="16" fillId="0" borderId="0" xfId="1" applyNumberFormat="1" applyFont="1" applyFill="1" applyBorder="1"/>
    <xf numFmtId="166" fontId="16" fillId="0" borderId="0" xfId="1" applyNumberFormat="1" applyFont="1" applyFill="1" applyBorder="1"/>
    <xf numFmtId="0" fontId="9" fillId="0" borderId="0" xfId="1" applyFont="1" applyFill="1" applyBorder="1"/>
    <xf numFmtId="0" fontId="13" fillId="0" borderId="0" xfId="1" applyFont="1" applyFill="1" applyBorder="1"/>
    <xf numFmtId="0" fontId="1" fillId="0" borderId="0" xfId="1" applyFill="1" applyBorder="1" applyAlignment="1">
      <alignment horizontal="center"/>
    </xf>
    <xf numFmtId="0" fontId="1" fillId="0" borderId="0" xfId="1" applyFill="1"/>
    <xf numFmtId="0" fontId="2" fillId="0" borderId="0" xfId="1" applyFont="1" applyFill="1" applyBorder="1"/>
    <xf numFmtId="0" fontId="2" fillId="0" borderId="1" xfId="1" applyFont="1" applyFill="1" applyBorder="1" applyAlignment="1">
      <alignment horizontal="center"/>
    </xf>
    <xf numFmtId="166" fontId="2" fillId="0" borderId="0" xfId="1" applyNumberFormat="1" applyFont="1" applyFill="1" applyBorder="1"/>
    <xf numFmtId="2" fontId="19" fillId="0" borderId="0" xfId="1" applyNumberFormat="1" applyFont="1" applyBorder="1" applyAlignment="1">
      <alignment wrapText="1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5" fillId="0" borderId="2" xfId="1" applyFont="1" applyBorder="1" applyAlignment="1">
      <alignment wrapText="1"/>
    </xf>
    <xf numFmtId="0" fontId="25" fillId="0" borderId="2" xfId="1" applyFont="1" applyBorder="1" applyAlignment="1">
      <alignment horizontal="center"/>
    </xf>
    <xf numFmtId="9" fontId="25" fillId="0" borderId="2" xfId="1" applyNumberFormat="1" applyFont="1" applyBorder="1" applyAlignment="1">
      <alignment horizontal="center"/>
    </xf>
    <xf numFmtId="2" fontId="26" fillId="0" borderId="2" xfId="1" applyNumberFormat="1" applyFont="1" applyBorder="1" applyAlignment="1">
      <alignment horizontal="center"/>
    </xf>
    <xf numFmtId="0" fontId="15" fillId="0" borderId="0" xfId="1" applyFont="1" applyBorder="1"/>
    <xf numFmtId="164" fontId="15" fillId="0" borderId="0" xfId="1" applyNumberFormat="1" applyFont="1" applyBorder="1"/>
    <xf numFmtId="9" fontId="15" fillId="0" borderId="0" xfId="1" applyNumberFormat="1" applyFont="1" applyBorder="1"/>
    <xf numFmtId="10" fontId="15" fillId="0" borderId="0" xfId="1" applyNumberFormat="1" applyFont="1" applyBorder="1"/>
    <xf numFmtId="164" fontId="4" fillId="0" borderId="0" xfId="1" applyNumberFormat="1" applyFont="1" applyBorder="1"/>
    <xf numFmtId="2" fontId="19" fillId="0" borderId="0" xfId="1" applyNumberFormat="1" applyFont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1" fontId="9" fillId="0" borderId="2" xfId="1" applyNumberFormat="1" applyFont="1" applyBorder="1" applyAlignment="1">
      <alignment horizontal="center"/>
    </xf>
    <xf numFmtId="0" fontId="19" fillId="0" borderId="0" xfId="1" applyFont="1" applyBorder="1" applyAlignment="1">
      <alignment horizontal="center" wrapText="1" shrinkToFit="1"/>
    </xf>
    <xf numFmtId="166" fontId="9" fillId="0" borderId="3" xfId="1" applyNumberFormat="1" applyFont="1" applyBorder="1" applyAlignment="1">
      <alignment horizontal="center" wrapText="1"/>
    </xf>
    <xf numFmtId="166" fontId="9" fillId="0" borderId="4" xfId="1" applyNumberFormat="1" applyFont="1" applyBorder="1" applyAlignment="1">
      <alignment horizontal="center" wrapText="1"/>
    </xf>
    <xf numFmtId="166" fontId="9" fillId="0" borderId="5" xfId="1" applyNumberFormat="1" applyFont="1" applyBorder="1" applyAlignment="1">
      <alignment horizontal="center" wrapText="1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1" fontId="9" fillId="0" borderId="2" xfId="1" applyNumberFormat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165" fontId="2" fillId="0" borderId="10" xfId="2" applyNumberFormat="1" applyFont="1" applyBorder="1" applyAlignment="1">
      <alignment horizontal="center"/>
    </xf>
    <xf numFmtId="165" fontId="2" fillId="0" borderId="8" xfId="2" applyNumberFormat="1" applyFont="1" applyBorder="1" applyAlignment="1">
      <alignment horizontal="center"/>
    </xf>
    <xf numFmtId="165" fontId="2" fillId="0" borderId="11" xfId="2" applyNumberFormat="1" applyFont="1" applyBorder="1" applyAlignment="1">
      <alignment horizontal="center"/>
    </xf>
    <xf numFmtId="165" fontId="2" fillId="0" borderId="12" xfId="2" applyNumberFormat="1" applyFont="1" applyBorder="1" applyAlignment="1">
      <alignment horizontal="center"/>
    </xf>
    <xf numFmtId="2" fontId="2" fillId="0" borderId="6" xfId="1" applyNumberFormat="1" applyFont="1" applyBorder="1" applyAlignment="1">
      <alignment horizontal="center"/>
    </xf>
    <xf numFmtId="2" fontId="2" fillId="0" borderId="9" xfId="1" applyNumberFormat="1" applyFont="1" applyBorder="1" applyAlignment="1">
      <alignment horizontal="center"/>
    </xf>
    <xf numFmtId="0" fontId="2" fillId="0" borderId="2" xfId="1" applyFont="1" applyBorder="1" applyAlignment="1">
      <alignment horizontal="left" vertical="top" wrapText="1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2" fillId="0" borderId="6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15" fillId="0" borderId="6" xfId="1" applyFont="1" applyBorder="1" applyAlignment="1">
      <alignment horizontal="center"/>
    </xf>
    <xf numFmtId="0" fontId="2" fillId="0" borderId="7" xfId="1" applyFont="1" applyBorder="1" applyAlignment="1">
      <alignment horizontal="left" vertical="top" wrapText="1"/>
    </xf>
    <xf numFmtId="165" fontId="2" fillId="2" borderId="10" xfId="2" applyNumberFormat="1" applyFont="1" applyFill="1" applyBorder="1" applyAlignment="1">
      <alignment horizontal="center"/>
    </xf>
    <xf numFmtId="165" fontId="2" fillId="2" borderId="8" xfId="2" applyNumberFormat="1" applyFont="1" applyFill="1" applyBorder="1" applyAlignment="1">
      <alignment horizontal="center"/>
    </xf>
    <xf numFmtId="165" fontId="2" fillId="2" borderId="13" xfId="2" applyNumberFormat="1" applyFont="1" applyFill="1" applyBorder="1" applyAlignment="1">
      <alignment horizontal="center"/>
    </xf>
    <xf numFmtId="165" fontId="2" fillId="2" borderId="14" xfId="2" applyNumberFormat="1" applyFont="1" applyFill="1" applyBorder="1" applyAlignment="1">
      <alignment horizontal="center"/>
    </xf>
    <xf numFmtId="0" fontId="15" fillId="0" borderId="2" xfId="1" applyFont="1" applyBorder="1" applyAlignment="1">
      <alignment horizontal="center" wrapText="1"/>
    </xf>
    <xf numFmtId="2" fontId="9" fillId="0" borderId="2" xfId="1" applyNumberFormat="1" applyFont="1" applyBorder="1" applyAlignment="1">
      <alignment horizontal="center"/>
    </xf>
    <xf numFmtId="0" fontId="20" fillId="0" borderId="2" xfId="1" applyFont="1" applyBorder="1" applyAlignment="1">
      <alignment horizontal="center"/>
    </xf>
    <xf numFmtId="0" fontId="21" fillId="0" borderId="0" xfId="1" applyFont="1" applyBorder="1" applyAlignment="1">
      <alignment horizontal="left" wrapText="1"/>
    </xf>
    <xf numFmtId="2" fontId="19" fillId="0" borderId="0" xfId="1" applyNumberFormat="1" applyFont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166" fontId="6" fillId="0" borderId="3" xfId="1" applyNumberFormat="1" applyFont="1" applyBorder="1" applyAlignment="1">
      <alignment horizontal="center" wrapText="1"/>
    </xf>
    <xf numFmtId="166" fontId="6" fillId="0" borderId="4" xfId="1" applyNumberFormat="1" applyFont="1" applyBorder="1" applyAlignment="1">
      <alignment horizontal="center" wrapText="1"/>
    </xf>
    <xf numFmtId="166" fontId="6" fillId="0" borderId="5" xfId="1" applyNumberFormat="1" applyFont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166" fontId="6" fillId="0" borderId="0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wrapText="1"/>
    </xf>
    <xf numFmtId="0" fontId="9" fillId="0" borderId="4" xfId="1" applyFont="1" applyBorder="1" applyAlignment="1">
      <alignment horizontal="center" wrapText="1"/>
    </xf>
    <xf numFmtId="0" fontId="9" fillId="0" borderId="5" xfId="1" applyFont="1" applyBorder="1" applyAlignment="1">
      <alignment horizontal="center" wrapText="1"/>
    </xf>
    <xf numFmtId="0" fontId="9" fillId="0" borderId="0" xfId="1" applyFont="1" applyBorder="1" applyAlignment="1">
      <alignment horizontal="right"/>
    </xf>
    <xf numFmtId="2" fontId="19" fillId="0" borderId="0" xfId="1" applyNumberFormat="1" applyFont="1" applyBorder="1" applyAlignment="1">
      <alignment horizontal="center" wrapText="1"/>
    </xf>
    <xf numFmtId="0" fontId="14" fillId="0" borderId="0" xfId="1" applyFont="1" applyBorder="1" applyAlignment="1">
      <alignment horizontal="center"/>
    </xf>
    <xf numFmtId="165" fontId="13" fillId="0" borderId="0" xfId="2" applyNumberFormat="1" applyFont="1" applyBorder="1" applyAlignment="1">
      <alignment horizontal="center"/>
    </xf>
    <xf numFmtId="0" fontId="14" fillId="0" borderId="6" xfId="1" applyFont="1" applyBorder="1" applyAlignment="1">
      <alignment horizontal="center" vertical="top" wrapText="1"/>
    </xf>
    <xf numFmtId="0" fontId="14" fillId="0" borderId="9" xfId="1" applyFont="1" applyBorder="1" applyAlignment="1">
      <alignment horizontal="center" vertical="top" wrapText="1"/>
    </xf>
    <xf numFmtId="165" fontId="13" fillId="0" borderId="10" xfId="2" applyNumberFormat="1" applyFont="1" applyBorder="1" applyAlignment="1">
      <alignment horizontal="center"/>
    </xf>
    <xf numFmtId="165" fontId="13" fillId="0" borderId="15" xfId="2" applyNumberFormat="1" applyFont="1" applyBorder="1" applyAlignment="1">
      <alignment horizontal="center"/>
    </xf>
    <xf numFmtId="165" fontId="13" fillId="0" borderId="8" xfId="2" applyNumberFormat="1" applyFont="1" applyBorder="1" applyAlignment="1">
      <alignment horizontal="center"/>
    </xf>
    <xf numFmtId="165" fontId="13" fillId="0" borderId="11" xfId="2" applyNumberFormat="1" applyFont="1" applyBorder="1" applyAlignment="1">
      <alignment horizontal="center"/>
    </xf>
    <xf numFmtId="165" fontId="13" fillId="0" borderId="1" xfId="2" applyNumberFormat="1" applyFont="1" applyBorder="1" applyAlignment="1">
      <alignment horizontal="center"/>
    </xf>
    <xf numFmtId="165" fontId="13" fillId="0" borderId="12" xfId="2" applyNumberFormat="1" applyFont="1" applyBorder="1" applyAlignment="1">
      <alignment horizontal="center"/>
    </xf>
    <xf numFmtId="165" fontId="13" fillId="0" borderId="6" xfId="2" applyNumberFormat="1" applyFont="1" applyBorder="1" applyAlignment="1">
      <alignment horizontal="center"/>
    </xf>
    <xf numFmtId="165" fontId="13" fillId="0" borderId="9" xfId="2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4" fillId="0" borderId="0" xfId="1" applyFont="1" applyBorder="1" applyAlignment="1">
      <alignment horizontal="center" vertical="top" wrapText="1"/>
    </xf>
    <xf numFmtId="0" fontId="14" fillId="0" borderId="6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4" fillId="0" borderId="0" xfId="1" applyFont="1" applyFill="1" applyBorder="1" applyAlignment="1">
      <alignment horizontal="center" vertical="top" wrapText="1"/>
    </xf>
    <xf numFmtId="165" fontId="13" fillId="0" borderId="0" xfId="2" applyNumberFormat="1" applyFont="1" applyFill="1" applyBorder="1" applyAlignment="1">
      <alignment horizontal="center"/>
    </xf>
    <xf numFmtId="2" fontId="24" fillId="0" borderId="1" xfId="1" applyNumberFormat="1" applyFont="1" applyBorder="1" applyAlignment="1">
      <alignment horizontal="right" wrapText="1"/>
    </xf>
    <xf numFmtId="0" fontId="16" fillId="0" borderId="0" xfId="1" applyFont="1" applyBorder="1" applyAlignment="1">
      <alignment horizontal="left"/>
    </xf>
    <xf numFmtId="0" fontId="1" fillId="0" borderId="0" xfId="1" applyBorder="1" applyAlignment="1">
      <alignment horizontal="center" vertical="center" shrinkToFit="1"/>
    </xf>
    <xf numFmtId="1" fontId="16" fillId="0" borderId="0" xfId="1" applyNumberFormat="1" applyFont="1" applyBorder="1"/>
    <xf numFmtId="1" fontId="11" fillId="0" borderId="0" xfId="1" applyNumberFormat="1" applyFont="1" applyBorder="1"/>
    <xf numFmtId="0" fontId="1" fillId="0" borderId="0" xfId="1" applyBorder="1" applyAlignment="1"/>
    <xf numFmtId="2" fontId="24" fillId="0" borderId="1" xfId="1" applyNumberFormat="1" applyFont="1" applyBorder="1" applyAlignment="1">
      <alignment wrapText="1"/>
    </xf>
    <xf numFmtId="2" fontId="24" fillId="0" borderId="0" xfId="1" applyNumberFormat="1" applyFont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 wrapText="1"/>
    </xf>
    <xf numFmtId="2" fontId="26" fillId="0" borderId="3" xfId="1" applyNumberFormat="1" applyFont="1" applyBorder="1" applyAlignment="1">
      <alignment horizontal="center"/>
    </xf>
    <xf numFmtId="2" fontId="26" fillId="0" borderId="5" xfId="1" applyNumberFormat="1" applyFont="1" applyBorder="1" applyAlignment="1">
      <alignment horizontal="center"/>
    </xf>
    <xf numFmtId="167" fontId="16" fillId="0" borderId="0" xfId="1" applyNumberFormat="1" applyFont="1" applyBorder="1"/>
    <xf numFmtId="0" fontId="25" fillId="0" borderId="0" xfId="1" applyFont="1" applyFill="1" applyBorder="1" applyAlignment="1">
      <alignment horizontal="left" wrapText="1"/>
    </xf>
    <xf numFmtId="1" fontId="1" fillId="0" borderId="0" xfId="1" applyNumberFormat="1" applyBorder="1" applyAlignment="1">
      <alignment horizontal="center"/>
    </xf>
    <xf numFmtId="0" fontId="10" fillId="0" borderId="0" xfId="1" applyFont="1" applyBorder="1" applyAlignment="1">
      <alignment horizontal="center"/>
    </xf>
    <xf numFmtId="167" fontId="1" fillId="0" borderId="0" xfId="1" applyNumberFormat="1" applyBorder="1" applyAlignment="1">
      <alignment horizontal="center"/>
    </xf>
    <xf numFmtId="0" fontId="1" fillId="0" borderId="0" xfId="1" applyFont="1" applyBorder="1" applyAlignment="1">
      <alignment horizontal="center" vertical="center" shrinkToFit="1"/>
    </xf>
    <xf numFmtId="9" fontId="1" fillId="0" borderId="0" xfId="1" applyNumberFormat="1"/>
    <xf numFmtId="10" fontId="1" fillId="0" borderId="0" xfId="1" applyNumberFormat="1"/>
    <xf numFmtId="0" fontId="16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16" fillId="0" borderId="0" xfId="1" applyFont="1"/>
    <xf numFmtId="0" fontId="9" fillId="0" borderId="0" xfId="1" applyFont="1"/>
    <xf numFmtId="0" fontId="1" fillId="0" borderId="0" xfId="1" applyBorder="1" applyAlignment="1">
      <alignment horizontal="center" vertical="center" shrinkToFi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on3-kbr\&#1101;&#1082;&#1086;&#1085;&#1086;&#1084;&#1080;&#1082;&#1072;\Documents%20and%20Settings\Krasavina\&#1052;&#1086;&#1080;%20&#1076;&#1086;&#1082;&#1091;&#1084;&#1077;&#1085;&#1090;&#1099;\&#1069;&#1082;&#1086;&#1085;&#1086;&#1084;&#1080;&#1082;&#1072;\&#1069;&#1082;&#1086;&#1085;&#1086;&#1084;&#1080;&#1082;&#1072;%202008\&#1069;&#1082;&#1086;&#1085;&#1086;&#1084;&#1080;&#1082;&#1072;%200708\&#1069;&#1082;&#1086;&#1085;&#1086;&#1084;&#1080;&#1082;&#1072;%20%20&#1083;-&#10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 пр-скл.Стройкомплекс"/>
      <sheetName val="Штатное расписание б-т(лесхоз)"/>
      <sheetName val="Оклад директора"/>
      <sheetName val="Штатное расписание б-т(л-ва)"/>
      <sheetName val="Тарифные ставки б-т"/>
      <sheetName val="Зарплата по цеху"/>
      <sheetName val="Тарифные ставки х.р."/>
      <sheetName val="Провозные"/>
      <sheetName val="Расчет  цеховых,общехоз.расх."/>
      <sheetName val="Общехозяйств расх."/>
      <sheetName val="Расшифр.прочих расх. с н.г."/>
      <sheetName val="Тарифные ставки водителей б-т"/>
      <sheetName val="Приказ1"/>
      <sheetName val="Приказ х-т"/>
      <sheetName val="Приказ х-т(изм по цеху)"/>
      <sheetName val=" Приказ(общий,б-т)"/>
      <sheetName val="Тарифные ставки водителей х-р"/>
      <sheetName val="Штатное расписание(хозрасчет)"/>
      <sheetName val="Таксы"/>
      <sheetName val="Древесина цеху"/>
      <sheetName val="Уд вес .древ.(х-т,б-т )2006г."/>
      <sheetName val="загот.+ подв. тяж. усл. со сниж"/>
      <sheetName val="загот.+ подв.в тяж. усл."/>
      <sheetName val="Аэродрому"/>
      <sheetName val="Расшифровка к К л-з"/>
      <sheetName val="Расшифровка к К л-з б-т"/>
      <sheetName val="Заготовка на буреломах"/>
      <sheetName val="Калькуляция трелевки (буреломы)"/>
      <sheetName val="Услуги по заготовке дров"/>
      <sheetName val="Калькуляция л-з ср"/>
      <sheetName val="Расш к К услуги по загот."/>
      <sheetName val="К усл по загот"/>
      <sheetName val="К фр-пром скл.ср.(у дороги)"/>
      <sheetName val="К пр-скл.(у дор,х,б,) (Профит)"/>
      <sheetName val="К фансырье Пинск"/>
      <sheetName val="К пр-скл.(у дороги,х,б,СТРОЙКО)"/>
      <sheetName val="Мин.цены"/>
      <sheetName val="Расчёт по мин. ценам"/>
      <sheetName val="Расш. к К стан. (стойки)"/>
      <sheetName val="Кфранко-стан.(стойки)"/>
      <sheetName val="Расш к К фр-пром скл."/>
      <sheetName val="К фр-вагон Пинск дрова"/>
      <sheetName val="К фр-скл потреб ср"/>
      <sheetName val="Расш. к К фр-скл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87">
          <cell r="F187">
            <v>3250</v>
          </cell>
          <cell r="G187">
            <v>2030</v>
          </cell>
        </row>
        <row r="189">
          <cell r="F189">
            <v>3774.5838414254063</v>
          </cell>
          <cell r="G189">
            <v>4344.5844994799127</v>
          </cell>
          <cell r="H189">
            <v>5042.2580503141453</v>
          </cell>
        </row>
        <row r="190">
          <cell r="F190">
            <v>1321.104344498892</v>
          </cell>
          <cell r="G190">
            <v>1520.6045748179693</v>
          </cell>
          <cell r="H190">
            <v>1764.7903176099508</v>
          </cell>
        </row>
        <row r="191">
          <cell r="F191">
            <v>0</v>
          </cell>
          <cell r="G191">
            <v>0</v>
          </cell>
          <cell r="H191">
            <v>0</v>
          </cell>
        </row>
        <row r="192">
          <cell r="F192">
            <v>15.098335365701626</v>
          </cell>
          <cell r="G192">
            <v>17.378337997919651</v>
          </cell>
          <cell r="H192">
            <v>20.169032201256581</v>
          </cell>
        </row>
        <row r="193">
          <cell r="F193">
            <v>2956.1791259992497</v>
          </cell>
          <cell r="G193">
            <v>3011.7931259992492</v>
          </cell>
          <cell r="H193">
            <v>3011.7931259992492</v>
          </cell>
        </row>
        <row r="194">
          <cell r="F194">
            <v>3861.0175926828992</v>
          </cell>
          <cell r="G194">
            <v>4444.0706287384428</v>
          </cell>
          <cell r="H194">
            <v>5157.7201241231523</v>
          </cell>
        </row>
        <row r="195">
          <cell r="F195">
            <v>15177.983239972149</v>
          </cell>
          <cell r="G195">
            <v>15368.431167033494</v>
          </cell>
          <cell r="H195">
            <v>16296.730650247755</v>
          </cell>
        </row>
        <row r="196">
          <cell r="F196">
            <v>455.33949719916444</v>
          </cell>
          <cell r="G196">
            <v>461.05293501100482</v>
          </cell>
          <cell r="H196">
            <v>488.90191950743264</v>
          </cell>
        </row>
        <row r="231">
          <cell r="F231">
            <v>194450</v>
          </cell>
          <cell r="G231">
            <v>64840</v>
          </cell>
          <cell r="H231">
            <v>36050</v>
          </cell>
        </row>
        <row r="233">
          <cell r="F233">
            <v>5826.0354071618685</v>
          </cell>
          <cell r="G233">
            <v>6885.6846804708803</v>
          </cell>
          <cell r="H233">
            <v>7930.8013925383048</v>
          </cell>
        </row>
        <row r="234">
          <cell r="F234">
            <v>2039.1123925066538</v>
          </cell>
          <cell r="G234">
            <v>2409.9896381648077</v>
          </cell>
          <cell r="H234">
            <v>2775.7804873884065</v>
          </cell>
        </row>
        <row r="235">
          <cell r="F235">
            <v>0</v>
          </cell>
          <cell r="G235">
            <v>0</v>
          </cell>
          <cell r="H235">
            <v>0</v>
          </cell>
        </row>
        <row r="236">
          <cell r="F236">
            <v>23.304141628647475</v>
          </cell>
          <cell r="G236">
            <v>27.54273872188352</v>
          </cell>
          <cell r="H236">
            <v>31.723205570153219</v>
          </cell>
        </row>
        <row r="237">
          <cell r="F237">
            <v>3069.2011259992496</v>
          </cell>
          <cell r="G237">
            <v>3069.2011259992496</v>
          </cell>
          <cell r="H237">
            <v>3130.1971259992497</v>
          </cell>
        </row>
        <row r="238">
          <cell r="F238">
            <v>5959.4451064440582</v>
          </cell>
          <cell r="G238">
            <v>7043.3591637814961</v>
          </cell>
          <cell r="H238">
            <v>8112.4078804674145</v>
          </cell>
        </row>
        <row r="239">
          <cell r="F239">
            <v>211367.09817374047</v>
          </cell>
          <cell r="G239">
            <v>84275.777347138312</v>
          </cell>
          <cell r="H239">
            <v>58030.910091963531</v>
          </cell>
        </row>
        <row r="240">
          <cell r="F240">
            <v>6341.0129452122137</v>
          </cell>
          <cell r="G240">
            <v>2528.2733204141491</v>
          </cell>
          <cell r="H240">
            <v>1740.9273027589059</v>
          </cell>
        </row>
        <row r="242">
          <cell r="F242">
            <v>217708.11111895269</v>
          </cell>
          <cell r="G242">
            <v>86804.050667552467</v>
          </cell>
          <cell r="H242">
            <v>59771.837394722439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G250"/>
  <sheetViews>
    <sheetView tabSelected="1" view="pageBreakPreview" topLeftCell="A19" zoomScale="75" zoomScaleNormal="75" zoomScaleSheetLayoutView="75" workbookViewId="0">
      <selection activeCell="G118" sqref="G118"/>
    </sheetView>
  </sheetViews>
  <sheetFormatPr defaultRowHeight="12.75" x14ac:dyDescent="0.2"/>
  <cols>
    <col min="1" max="1" width="9.140625" style="1" customWidth="1"/>
    <col min="2" max="2" width="36.7109375" style="1" customWidth="1"/>
    <col min="3" max="4" width="14.28515625" style="1" customWidth="1"/>
    <col min="5" max="5" width="22.7109375" style="1" customWidth="1"/>
    <col min="6" max="6" width="11.7109375" style="1" customWidth="1"/>
    <col min="7" max="7" width="19.42578125" style="1" customWidth="1"/>
    <col min="8" max="8" width="3" style="1" hidden="1" customWidth="1"/>
    <col min="9" max="9" width="21.7109375" style="1" customWidth="1"/>
    <col min="10" max="10" width="13.140625" style="1" customWidth="1"/>
    <col min="11" max="11" width="20" style="1" hidden="1" customWidth="1"/>
    <col min="12" max="12" width="14.7109375" style="1" hidden="1" customWidth="1"/>
    <col min="13" max="13" width="9.28515625" style="1" hidden="1" customWidth="1"/>
    <col min="14" max="14" width="8" style="1" hidden="1" customWidth="1"/>
    <col min="15" max="15" width="33.28515625" style="1" hidden="1" customWidth="1"/>
    <col min="16" max="16" width="13.140625" style="1" hidden="1" customWidth="1"/>
    <col min="17" max="17" width="11.140625" style="1" hidden="1" customWidth="1"/>
    <col min="18" max="18" width="11.28515625" style="1" hidden="1" customWidth="1"/>
    <col min="19" max="19" width="10.5703125" style="1" hidden="1" customWidth="1"/>
    <col min="20" max="20" width="11" style="1" hidden="1" customWidth="1"/>
    <col min="21" max="22" width="9" style="1" hidden="1" customWidth="1"/>
    <col min="23" max="23" width="10.7109375" style="1" hidden="1" customWidth="1"/>
    <col min="24" max="24" width="9" style="1" hidden="1" customWidth="1"/>
    <col min="25" max="25" width="11.28515625" style="1" hidden="1" customWidth="1"/>
    <col min="26" max="26" width="11.140625" style="1" hidden="1" customWidth="1"/>
    <col min="27" max="27" width="0" style="1" hidden="1" customWidth="1"/>
    <col min="28" max="28" width="9.85546875" style="1" hidden="1" customWidth="1"/>
    <col min="29" max="31" width="0" style="1" hidden="1" customWidth="1"/>
    <col min="32" max="256" width="9.140625" style="1"/>
    <col min="257" max="257" width="9.140625" style="1" customWidth="1"/>
    <col min="258" max="258" width="36.7109375" style="1" customWidth="1"/>
    <col min="259" max="260" width="14.28515625" style="1" customWidth="1"/>
    <col min="261" max="261" width="22.7109375" style="1" customWidth="1"/>
    <col min="262" max="262" width="11.7109375" style="1" customWidth="1"/>
    <col min="263" max="263" width="19.42578125" style="1" customWidth="1"/>
    <col min="264" max="264" width="0" style="1" hidden="1" customWidth="1"/>
    <col min="265" max="265" width="21.7109375" style="1" customWidth="1"/>
    <col min="266" max="266" width="13.140625" style="1" customWidth="1"/>
    <col min="267" max="267" width="20" style="1" customWidth="1"/>
    <col min="268" max="268" width="14.7109375" style="1" customWidth="1"/>
    <col min="269" max="269" width="9.28515625" style="1" customWidth="1"/>
    <col min="270" max="270" width="8" style="1" customWidth="1"/>
    <col min="271" max="271" width="33.28515625" style="1" customWidth="1"/>
    <col min="272" max="272" width="13.140625" style="1" bestFit="1" customWidth="1"/>
    <col min="273" max="273" width="11.140625" style="1" bestFit="1" customWidth="1"/>
    <col min="274" max="274" width="11.28515625" style="1" customWidth="1"/>
    <col min="275" max="275" width="10.5703125" style="1" customWidth="1"/>
    <col min="276" max="276" width="11" style="1" bestFit="1" customWidth="1"/>
    <col min="277" max="278" width="9" style="1" customWidth="1"/>
    <col min="279" max="279" width="10.7109375" style="1" customWidth="1"/>
    <col min="280" max="280" width="9" style="1" bestFit="1" customWidth="1"/>
    <col min="281" max="281" width="11.28515625" style="1" customWidth="1"/>
    <col min="282" max="282" width="11.140625" style="1" customWidth="1"/>
    <col min="283" max="283" width="9.140625" style="1"/>
    <col min="284" max="284" width="9.85546875" style="1" bestFit="1" customWidth="1"/>
    <col min="285" max="512" width="9.140625" style="1"/>
    <col min="513" max="513" width="9.140625" style="1" customWidth="1"/>
    <col min="514" max="514" width="36.7109375" style="1" customWidth="1"/>
    <col min="515" max="516" width="14.28515625" style="1" customWidth="1"/>
    <col min="517" max="517" width="22.7109375" style="1" customWidth="1"/>
    <col min="518" max="518" width="11.7109375" style="1" customWidth="1"/>
    <col min="519" max="519" width="19.42578125" style="1" customWidth="1"/>
    <col min="520" max="520" width="0" style="1" hidden="1" customWidth="1"/>
    <col min="521" max="521" width="21.7109375" style="1" customWidth="1"/>
    <col min="522" max="522" width="13.140625" style="1" customWidth="1"/>
    <col min="523" max="523" width="20" style="1" customWidth="1"/>
    <col min="524" max="524" width="14.7109375" style="1" customWidth="1"/>
    <col min="525" max="525" width="9.28515625" style="1" customWidth="1"/>
    <col min="526" max="526" width="8" style="1" customWidth="1"/>
    <col min="527" max="527" width="33.28515625" style="1" customWidth="1"/>
    <col min="528" max="528" width="13.140625" style="1" bestFit="1" customWidth="1"/>
    <col min="529" max="529" width="11.140625" style="1" bestFit="1" customWidth="1"/>
    <col min="530" max="530" width="11.28515625" style="1" customWidth="1"/>
    <col min="531" max="531" width="10.5703125" style="1" customWidth="1"/>
    <col min="532" max="532" width="11" style="1" bestFit="1" customWidth="1"/>
    <col min="533" max="534" width="9" style="1" customWidth="1"/>
    <col min="535" max="535" width="10.7109375" style="1" customWidth="1"/>
    <col min="536" max="536" width="9" style="1" bestFit="1" customWidth="1"/>
    <col min="537" max="537" width="11.28515625" style="1" customWidth="1"/>
    <col min="538" max="538" width="11.140625" style="1" customWidth="1"/>
    <col min="539" max="539" width="9.140625" style="1"/>
    <col min="540" max="540" width="9.85546875" style="1" bestFit="1" customWidth="1"/>
    <col min="541" max="768" width="9.140625" style="1"/>
    <col min="769" max="769" width="9.140625" style="1" customWidth="1"/>
    <col min="770" max="770" width="36.7109375" style="1" customWidth="1"/>
    <col min="771" max="772" width="14.28515625" style="1" customWidth="1"/>
    <col min="773" max="773" width="22.7109375" style="1" customWidth="1"/>
    <col min="774" max="774" width="11.7109375" style="1" customWidth="1"/>
    <col min="775" max="775" width="19.42578125" style="1" customWidth="1"/>
    <col min="776" max="776" width="0" style="1" hidden="1" customWidth="1"/>
    <col min="777" max="777" width="21.7109375" style="1" customWidth="1"/>
    <col min="778" max="778" width="13.140625" style="1" customWidth="1"/>
    <col min="779" max="779" width="20" style="1" customWidth="1"/>
    <col min="780" max="780" width="14.7109375" style="1" customWidth="1"/>
    <col min="781" max="781" width="9.28515625" style="1" customWidth="1"/>
    <col min="782" max="782" width="8" style="1" customWidth="1"/>
    <col min="783" max="783" width="33.28515625" style="1" customWidth="1"/>
    <col min="784" max="784" width="13.140625" style="1" bestFit="1" customWidth="1"/>
    <col min="785" max="785" width="11.140625" style="1" bestFit="1" customWidth="1"/>
    <col min="786" max="786" width="11.28515625" style="1" customWidth="1"/>
    <col min="787" max="787" width="10.5703125" style="1" customWidth="1"/>
    <col min="788" max="788" width="11" style="1" bestFit="1" customWidth="1"/>
    <col min="789" max="790" width="9" style="1" customWidth="1"/>
    <col min="791" max="791" width="10.7109375" style="1" customWidth="1"/>
    <col min="792" max="792" width="9" style="1" bestFit="1" customWidth="1"/>
    <col min="793" max="793" width="11.28515625" style="1" customWidth="1"/>
    <col min="794" max="794" width="11.140625" style="1" customWidth="1"/>
    <col min="795" max="795" width="9.140625" style="1"/>
    <col min="796" max="796" width="9.85546875" style="1" bestFit="1" customWidth="1"/>
    <col min="797" max="1024" width="9.140625" style="1"/>
    <col min="1025" max="1025" width="9.140625" style="1" customWidth="1"/>
    <col min="1026" max="1026" width="36.7109375" style="1" customWidth="1"/>
    <col min="1027" max="1028" width="14.28515625" style="1" customWidth="1"/>
    <col min="1029" max="1029" width="22.7109375" style="1" customWidth="1"/>
    <col min="1030" max="1030" width="11.7109375" style="1" customWidth="1"/>
    <col min="1031" max="1031" width="19.42578125" style="1" customWidth="1"/>
    <col min="1032" max="1032" width="0" style="1" hidden="1" customWidth="1"/>
    <col min="1033" max="1033" width="21.7109375" style="1" customWidth="1"/>
    <col min="1034" max="1034" width="13.140625" style="1" customWidth="1"/>
    <col min="1035" max="1035" width="20" style="1" customWidth="1"/>
    <col min="1036" max="1036" width="14.7109375" style="1" customWidth="1"/>
    <col min="1037" max="1037" width="9.28515625" style="1" customWidth="1"/>
    <col min="1038" max="1038" width="8" style="1" customWidth="1"/>
    <col min="1039" max="1039" width="33.28515625" style="1" customWidth="1"/>
    <col min="1040" max="1040" width="13.140625" style="1" bestFit="1" customWidth="1"/>
    <col min="1041" max="1041" width="11.140625" style="1" bestFit="1" customWidth="1"/>
    <col min="1042" max="1042" width="11.28515625" style="1" customWidth="1"/>
    <col min="1043" max="1043" width="10.5703125" style="1" customWidth="1"/>
    <col min="1044" max="1044" width="11" style="1" bestFit="1" customWidth="1"/>
    <col min="1045" max="1046" width="9" style="1" customWidth="1"/>
    <col min="1047" max="1047" width="10.7109375" style="1" customWidth="1"/>
    <col min="1048" max="1048" width="9" style="1" bestFit="1" customWidth="1"/>
    <col min="1049" max="1049" width="11.28515625" style="1" customWidth="1"/>
    <col min="1050" max="1050" width="11.140625" style="1" customWidth="1"/>
    <col min="1051" max="1051" width="9.140625" style="1"/>
    <col min="1052" max="1052" width="9.85546875" style="1" bestFit="1" customWidth="1"/>
    <col min="1053" max="1280" width="9.140625" style="1"/>
    <col min="1281" max="1281" width="9.140625" style="1" customWidth="1"/>
    <col min="1282" max="1282" width="36.7109375" style="1" customWidth="1"/>
    <col min="1283" max="1284" width="14.28515625" style="1" customWidth="1"/>
    <col min="1285" max="1285" width="22.7109375" style="1" customWidth="1"/>
    <col min="1286" max="1286" width="11.7109375" style="1" customWidth="1"/>
    <col min="1287" max="1287" width="19.42578125" style="1" customWidth="1"/>
    <col min="1288" max="1288" width="0" style="1" hidden="1" customWidth="1"/>
    <col min="1289" max="1289" width="21.7109375" style="1" customWidth="1"/>
    <col min="1290" max="1290" width="13.140625" style="1" customWidth="1"/>
    <col min="1291" max="1291" width="20" style="1" customWidth="1"/>
    <col min="1292" max="1292" width="14.7109375" style="1" customWidth="1"/>
    <col min="1293" max="1293" width="9.28515625" style="1" customWidth="1"/>
    <col min="1294" max="1294" width="8" style="1" customWidth="1"/>
    <col min="1295" max="1295" width="33.28515625" style="1" customWidth="1"/>
    <col min="1296" max="1296" width="13.140625" style="1" bestFit="1" customWidth="1"/>
    <col min="1297" max="1297" width="11.140625" style="1" bestFit="1" customWidth="1"/>
    <col min="1298" max="1298" width="11.28515625" style="1" customWidth="1"/>
    <col min="1299" max="1299" width="10.5703125" style="1" customWidth="1"/>
    <col min="1300" max="1300" width="11" style="1" bestFit="1" customWidth="1"/>
    <col min="1301" max="1302" width="9" style="1" customWidth="1"/>
    <col min="1303" max="1303" width="10.7109375" style="1" customWidth="1"/>
    <col min="1304" max="1304" width="9" style="1" bestFit="1" customWidth="1"/>
    <col min="1305" max="1305" width="11.28515625" style="1" customWidth="1"/>
    <col min="1306" max="1306" width="11.140625" style="1" customWidth="1"/>
    <col min="1307" max="1307" width="9.140625" style="1"/>
    <col min="1308" max="1308" width="9.85546875" style="1" bestFit="1" customWidth="1"/>
    <col min="1309" max="1536" width="9.140625" style="1"/>
    <col min="1537" max="1537" width="9.140625" style="1" customWidth="1"/>
    <col min="1538" max="1538" width="36.7109375" style="1" customWidth="1"/>
    <col min="1539" max="1540" width="14.28515625" style="1" customWidth="1"/>
    <col min="1541" max="1541" width="22.7109375" style="1" customWidth="1"/>
    <col min="1542" max="1542" width="11.7109375" style="1" customWidth="1"/>
    <col min="1543" max="1543" width="19.42578125" style="1" customWidth="1"/>
    <col min="1544" max="1544" width="0" style="1" hidden="1" customWidth="1"/>
    <col min="1545" max="1545" width="21.7109375" style="1" customWidth="1"/>
    <col min="1546" max="1546" width="13.140625" style="1" customWidth="1"/>
    <col min="1547" max="1547" width="20" style="1" customWidth="1"/>
    <col min="1548" max="1548" width="14.7109375" style="1" customWidth="1"/>
    <col min="1549" max="1549" width="9.28515625" style="1" customWidth="1"/>
    <col min="1550" max="1550" width="8" style="1" customWidth="1"/>
    <col min="1551" max="1551" width="33.28515625" style="1" customWidth="1"/>
    <col min="1552" max="1552" width="13.140625" style="1" bestFit="1" customWidth="1"/>
    <col min="1553" max="1553" width="11.140625" style="1" bestFit="1" customWidth="1"/>
    <col min="1554" max="1554" width="11.28515625" style="1" customWidth="1"/>
    <col min="1555" max="1555" width="10.5703125" style="1" customWidth="1"/>
    <col min="1556" max="1556" width="11" style="1" bestFit="1" customWidth="1"/>
    <col min="1557" max="1558" width="9" style="1" customWidth="1"/>
    <col min="1559" max="1559" width="10.7109375" style="1" customWidth="1"/>
    <col min="1560" max="1560" width="9" style="1" bestFit="1" customWidth="1"/>
    <col min="1561" max="1561" width="11.28515625" style="1" customWidth="1"/>
    <col min="1562" max="1562" width="11.140625" style="1" customWidth="1"/>
    <col min="1563" max="1563" width="9.140625" style="1"/>
    <col min="1564" max="1564" width="9.85546875" style="1" bestFit="1" customWidth="1"/>
    <col min="1565" max="1792" width="9.140625" style="1"/>
    <col min="1793" max="1793" width="9.140625" style="1" customWidth="1"/>
    <col min="1794" max="1794" width="36.7109375" style="1" customWidth="1"/>
    <col min="1795" max="1796" width="14.28515625" style="1" customWidth="1"/>
    <col min="1797" max="1797" width="22.7109375" style="1" customWidth="1"/>
    <col min="1798" max="1798" width="11.7109375" style="1" customWidth="1"/>
    <col min="1799" max="1799" width="19.42578125" style="1" customWidth="1"/>
    <col min="1800" max="1800" width="0" style="1" hidden="1" customWidth="1"/>
    <col min="1801" max="1801" width="21.7109375" style="1" customWidth="1"/>
    <col min="1802" max="1802" width="13.140625" style="1" customWidth="1"/>
    <col min="1803" max="1803" width="20" style="1" customWidth="1"/>
    <col min="1804" max="1804" width="14.7109375" style="1" customWidth="1"/>
    <col min="1805" max="1805" width="9.28515625" style="1" customWidth="1"/>
    <col min="1806" max="1806" width="8" style="1" customWidth="1"/>
    <col min="1807" max="1807" width="33.28515625" style="1" customWidth="1"/>
    <col min="1808" max="1808" width="13.140625" style="1" bestFit="1" customWidth="1"/>
    <col min="1809" max="1809" width="11.140625" style="1" bestFit="1" customWidth="1"/>
    <col min="1810" max="1810" width="11.28515625" style="1" customWidth="1"/>
    <col min="1811" max="1811" width="10.5703125" style="1" customWidth="1"/>
    <col min="1812" max="1812" width="11" style="1" bestFit="1" customWidth="1"/>
    <col min="1813" max="1814" width="9" style="1" customWidth="1"/>
    <col min="1815" max="1815" width="10.7109375" style="1" customWidth="1"/>
    <col min="1816" max="1816" width="9" style="1" bestFit="1" customWidth="1"/>
    <col min="1817" max="1817" width="11.28515625" style="1" customWidth="1"/>
    <col min="1818" max="1818" width="11.140625" style="1" customWidth="1"/>
    <col min="1819" max="1819" width="9.140625" style="1"/>
    <col min="1820" max="1820" width="9.85546875" style="1" bestFit="1" customWidth="1"/>
    <col min="1821" max="2048" width="9.140625" style="1"/>
    <col min="2049" max="2049" width="9.140625" style="1" customWidth="1"/>
    <col min="2050" max="2050" width="36.7109375" style="1" customWidth="1"/>
    <col min="2051" max="2052" width="14.28515625" style="1" customWidth="1"/>
    <col min="2053" max="2053" width="22.7109375" style="1" customWidth="1"/>
    <col min="2054" max="2054" width="11.7109375" style="1" customWidth="1"/>
    <col min="2055" max="2055" width="19.42578125" style="1" customWidth="1"/>
    <col min="2056" max="2056" width="0" style="1" hidden="1" customWidth="1"/>
    <col min="2057" max="2057" width="21.7109375" style="1" customWidth="1"/>
    <col min="2058" max="2058" width="13.140625" style="1" customWidth="1"/>
    <col min="2059" max="2059" width="20" style="1" customWidth="1"/>
    <col min="2060" max="2060" width="14.7109375" style="1" customWidth="1"/>
    <col min="2061" max="2061" width="9.28515625" style="1" customWidth="1"/>
    <col min="2062" max="2062" width="8" style="1" customWidth="1"/>
    <col min="2063" max="2063" width="33.28515625" style="1" customWidth="1"/>
    <col min="2064" max="2064" width="13.140625" style="1" bestFit="1" customWidth="1"/>
    <col min="2065" max="2065" width="11.140625" style="1" bestFit="1" customWidth="1"/>
    <col min="2066" max="2066" width="11.28515625" style="1" customWidth="1"/>
    <col min="2067" max="2067" width="10.5703125" style="1" customWidth="1"/>
    <col min="2068" max="2068" width="11" style="1" bestFit="1" customWidth="1"/>
    <col min="2069" max="2070" width="9" style="1" customWidth="1"/>
    <col min="2071" max="2071" width="10.7109375" style="1" customWidth="1"/>
    <col min="2072" max="2072" width="9" style="1" bestFit="1" customWidth="1"/>
    <col min="2073" max="2073" width="11.28515625" style="1" customWidth="1"/>
    <col min="2074" max="2074" width="11.140625" style="1" customWidth="1"/>
    <col min="2075" max="2075" width="9.140625" style="1"/>
    <col min="2076" max="2076" width="9.85546875" style="1" bestFit="1" customWidth="1"/>
    <col min="2077" max="2304" width="9.140625" style="1"/>
    <col min="2305" max="2305" width="9.140625" style="1" customWidth="1"/>
    <col min="2306" max="2306" width="36.7109375" style="1" customWidth="1"/>
    <col min="2307" max="2308" width="14.28515625" style="1" customWidth="1"/>
    <col min="2309" max="2309" width="22.7109375" style="1" customWidth="1"/>
    <col min="2310" max="2310" width="11.7109375" style="1" customWidth="1"/>
    <col min="2311" max="2311" width="19.42578125" style="1" customWidth="1"/>
    <col min="2312" max="2312" width="0" style="1" hidden="1" customWidth="1"/>
    <col min="2313" max="2313" width="21.7109375" style="1" customWidth="1"/>
    <col min="2314" max="2314" width="13.140625" style="1" customWidth="1"/>
    <col min="2315" max="2315" width="20" style="1" customWidth="1"/>
    <col min="2316" max="2316" width="14.7109375" style="1" customWidth="1"/>
    <col min="2317" max="2317" width="9.28515625" style="1" customWidth="1"/>
    <col min="2318" max="2318" width="8" style="1" customWidth="1"/>
    <col min="2319" max="2319" width="33.28515625" style="1" customWidth="1"/>
    <col min="2320" max="2320" width="13.140625" style="1" bestFit="1" customWidth="1"/>
    <col min="2321" max="2321" width="11.140625" style="1" bestFit="1" customWidth="1"/>
    <col min="2322" max="2322" width="11.28515625" style="1" customWidth="1"/>
    <col min="2323" max="2323" width="10.5703125" style="1" customWidth="1"/>
    <col min="2324" max="2324" width="11" style="1" bestFit="1" customWidth="1"/>
    <col min="2325" max="2326" width="9" style="1" customWidth="1"/>
    <col min="2327" max="2327" width="10.7109375" style="1" customWidth="1"/>
    <col min="2328" max="2328" width="9" style="1" bestFit="1" customWidth="1"/>
    <col min="2329" max="2329" width="11.28515625" style="1" customWidth="1"/>
    <col min="2330" max="2330" width="11.140625" style="1" customWidth="1"/>
    <col min="2331" max="2331" width="9.140625" style="1"/>
    <col min="2332" max="2332" width="9.85546875" style="1" bestFit="1" customWidth="1"/>
    <col min="2333" max="2560" width="9.140625" style="1"/>
    <col min="2561" max="2561" width="9.140625" style="1" customWidth="1"/>
    <col min="2562" max="2562" width="36.7109375" style="1" customWidth="1"/>
    <col min="2563" max="2564" width="14.28515625" style="1" customWidth="1"/>
    <col min="2565" max="2565" width="22.7109375" style="1" customWidth="1"/>
    <col min="2566" max="2566" width="11.7109375" style="1" customWidth="1"/>
    <col min="2567" max="2567" width="19.42578125" style="1" customWidth="1"/>
    <col min="2568" max="2568" width="0" style="1" hidden="1" customWidth="1"/>
    <col min="2569" max="2569" width="21.7109375" style="1" customWidth="1"/>
    <col min="2570" max="2570" width="13.140625" style="1" customWidth="1"/>
    <col min="2571" max="2571" width="20" style="1" customWidth="1"/>
    <col min="2572" max="2572" width="14.7109375" style="1" customWidth="1"/>
    <col min="2573" max="2573" width="9.28515625" style="1" customWidth="1"/>
    <col min="2574" max="2574" width="8" style="1" customWidth="1"/>
    <col min="2575" max="2575" width="33.28515625" style="1" customWidth="1"/>
    <col min="2576" max="2576" width="13.140625" style="1" bestFit="1" customWidth="1"/>
    <col min="2577" max="2577" width="11.140625" style="1" bestFit="1" customWidth="1"/>
    <col min="2578" max="2578" width="11.28515625" style="1" customWidth="1"/>
    <col min="2579" max="2579" width="10.5703125" style="1" customWidth="1"/>
    <col min="2580" max="2580" width="11" style="1" bestFit="1" customWidth="1"/>
    <col min="2581" max="2582" width="9" style="1" customWidth="1"/>
    <col min="2583" max="2583" width="10.7109375" style="1" customWidth="1"/>
    <col min="2584" max="2584" width="9" style="1" bestFit="1" customWidth="1"/>
    <col min="2585" max="2585" width="11.28515625" style="1" customWidth="1"/>
    <col min="2586" max="2586" width="11.140625" style="1" customWidth="1"/>
    <col min="2587" max="2587" width="9.140625" style="1"/>
    <col min="2588" max="2588" width="9.85546875" style="1" bestFit="1" customWidth="1"/>
    <col min="2589" max="2816" width="9.140625" style="1"/>
    <col min="2817" max="2817" width="9.140625" style="1" customWidth="1"/>
    <col min="2818" max="2818" width="36.7109375" style="1" customWidth="1"/>
    <col min="2819" max="2820" width="14.28515625" style="1" customWidth="1"/>
    <col min="2821" max="2821" width="22.7109375" style="1" customWidth="1"/>
    <col min="2822" max="2822" width="11.7109375" style="1" customWidth="1"/>
    <col min="2823" max="2823" width="19.42578125" style="1" customWidth="1"/>
    <col min="2824" max="2824" width="0" style="1" hidden="1" customWidth="1"/>
    <col min="2825" max="2825" width="21.7109375" style="1" customWidth="1"/>
    <col min="2826" max="2826" width="13.140625" style="1" customWidth="1"/>
    <col min="2827" max="2827" width="20" style="1" customWidth="1"/>
    <col min="2828" max="2828" width="14.7109375" style="1" customWidth="1"/>
    <col min="2829" max="2829" width="9.28515625" style="1" customWidth="1"/>
    <col min="2830" max="2830" width="8" style="1" customWidth="1"/>
    <col min="2831" max="2831" width="33.28515625" style="1" customWidth="1"/>
    <col min="2832" max="2832" width="13.140625" style="1" bestFit="1" customWidth="1"/>
    <col min="2833" max="2833" width="11.140625" style="1" bestFit="1" customWidth="1"/>
    <col min="2834" max="2834" width="11.28515625" style="1" customWidth="1"/>
    <col min="2835" max="2835" width="10.5703125" style="1" customWidth="1"/>
    <col min="2836" max="2836" width="11" style="1" bestFit="1" customWidth="1"/>
    <col min="2837" max="2838" width="9" style="1" customWidth="1"/>
    <col min="2839" max="2839" width="10.7109375" style="1" customWidth="1"/>
    <col min="2840" max="2840" width="9" style="1" bestFit="1" customWidth="1"/>
    <col min="2841" max="2841" width="11.28515625" style="1" customWidth="1"/>
    <col min="2842" max="2842" width="11.140625" style="1" customWidth="1"/>
    <col min="2843" max="2843" width="9.140625" style="1"/>
    <col min="2844" max="2844" width="9.85546875" style="1" bestFit="1" customWidth="1"/>
    <col min="2845" max="3072" width="9.140625" style="1"/>
    <col min="3073" max="3073" width="9.140625" style="1" customWidth="1"/>
    <col min="3074" max="3074" width="36.7109375" style="1" customWidth="1"/>
    <col min="3075" max="3076" width="14.28515625" style="1" customWidth="1"/>
    <col min="3077" max="3077" width="22.7109375" style="1" customWidth="1"/>
    <col min="3078" max="3078" width="11.7109375" style="1" customWidth="1"/>
    <col min="3079" max="3079" width="19.42578125" style="1" customWidth="1"/>
    <col min="3080" max="3080" width="0" style="1" hidden="1" customWidth="1"/>
    <col min="3081" max="3081" width="21.7109375" style="1" customWidth="1"/>
    <col min="3082" max="3082" width="13.140625" style="1" customWidth="1"/>
    <col min="3083" max="3083" width="20" style="1" customWidth="1"/>
    <col min="3084" max="3084" width="14.7109375" style="1" customWidth="1"/>
    <col min="3085" max="3085" width="9.28515625" style="1" customWidth="1"/>
    <col min="3086" max="3086" width="8" style="1" customWidth="1"/>
    <col min="3087" max="3087" width="33.28515625" style="1" customWidth="1"/>
    <col min="3088" max="3088" width="13.140625" style="1" bestFit="1" customWidth="1"/>
    <col min="3089" max="3089" width="11.140625" style="1" bestFit="1" customWidth="1"/>
    <col min="3090" max="3090" width="11.28515625" style="1" customWidth="1"/>
    <col min="3091" max="3091" width="10.5703125" style="1" customWidth="1"/>
    <col min="3092" max="3092" width="11" style="1" bestFit="1" customWidth="1"/>
    <col min="3093" max="3094" width="9" style="1" customWidth="1"/>
    <col min="3095" max="3095" width="10.7109375" style="1" customWidth="1"/>
    <col min="3096" max="3096" width="9" style="1" bestFit="1" customWidth="1"/>
    <col min="3097" max="3097" width="11.28515625" style="1" customWidth="1"/>
    <col min="3098" max="3098" width="11.140625" style="1" customWidth="1"/>
    <col min="3099" max="3099" width="9.140625" style="1"/>
    <col min="3100" max="3100" width="9.85546875" style="1" bestFit="1" customWidth="1"/>
    <col min="3101" max="3328" width="9.140625" style="1"/>
    <col min="3329" max="3329" width="9.140625" style="1" customWidth="1"/>
    <col min="3330" max="3330" width="36.7109375" style="1" customWidth="1"/>
    <col min="3331" max="3332" width="14.28515625" style="1" customWidth="1"/>
    <col min="3333" max="3333" width="22.7109375" style="1" customWidth="1"/>
    <col min="3334" max="3334" width="11.7109375" style="1" customWidth="1"/>
    <col min="3335" max="3335" width="19.42578125" style="1" customWidth="1"/>
    <col min="3336" max="3336" width="0" style="1" hidden="1" customWidth="1"/>
    <col min="3337" max="3337" width="21.7109375" style="1" customWidth="1"/>
    <col min="3338" max="3338" width="13.140625" style="1" customWidth="1"/>
    <col min="3339" max="3339" width="20" style="1" customWidth="1"/>
    <col min="3340" max="3340" width="14.7109375" style="1" customWidth="1"/>
    <col min="3341" max="3341" width="9.28515625" style="1" customWidth="1"/>
    <col min="3342" max="3342" width="8" style="1" customWidth="1"/>
    <col min="3343" max="3343" width="33.28515625" style="1" customWidth="1"/>
    <col min="3344" max="3344" width="13.140625" style="1" bestFit="1" customWidth="1"/>
    <col min="3345" max="3345" width="11.140625" style="1" bestFit="1" customWidth="1"/>
    <col min="3346" max="3346" width="11.28515625" style="1" customWidth="1"/>
    <col min="3347" max="3347" width="10.5703125" style="1" customWidth="1"/>
    <col min="3348" max="3348" width="11" style="1" bestFit="1" customWidth="1"/>
    <col min="3349" max="3350" width="9" style="1" customWidth="1"/>
    <col min="3351" max="3351" width="10.7109375" style="1" customWidth="1"/>
    <col min="3352" max="3352" width="9" style="1" bestFit="1" customWidth="1"/>
    <col min="3353" max="3353" width="11.28515625" style="1" customWidth="1"/>
    <col min="3354" max="3354" width="11.140625" style="1" customWidth="1"/>
    <col min="3355" max="3355" width="9.140625" style="1"/>
    <col min="3356" max="3356" width="9.85546875" style="1" bestFit="1" customWidth="1"/>
    <col min="3357" max="3584" width="9.140625" style="1"/>
    <col min="3585" max="3585" width="9.140625" style="1" customWidth="1"/>
    <col min="3586" max="3586" width="36.7109375" style="1" customWidth="1"/>
    <col min="3587" max="3588" width="14.28515625" style="1" customWidth="1"/>
    <col min="3589" max="3589" width="22.7109375" style="1" customWidth="1"/>
    <col min="3590" max="3590" width="11.7109375" style="1" customWidth="1"/>
    <col min="3591" max="3591" width="19.42578125" style="1" customWidth="1"/>
    <col min="3592" max="3592" width="0" style="1" hidden="1" customWidth="1"/>
    <col min="3593" max="3593" width="21.7109375" style="1" customWidth="1"/>
    <col min="3594" max="3594" width="13.140625" style="1" customWidth="1"/>
    <col min="3595" max="3595" width="20" style="1" customWidth="1"/>
    <col min="3596" max="3596" width="14.7109375" style="1" customWidth="1"/>
    <col min="3597" max="3597" width="9.28515625" style="1" customWidth="1"/>
    <col min="3598" max="3598" width="8" style="1" customWidth="1"/>
    <col min="3599" max="3599" width="33.28515625" style="1" customWidth="1"/>
    <col min="3600" max="3600" width="13.140625" style="1" bestFit="1" customWidth="1"/>
    <col min="3601" max="3601" width="11.140625" style="1" bestFit="1" customWidth="1"/>
    <col min="3602" max="3602" width="11.28515625" style="1" customWidth="1"/>
    <col min="3603" max="3603" width="10.5703125" style="1" customWidth="1"/>
    <col min="3604" max="3604" width="11" style="1" bestFit="1" customWidth="1"/>
    <col min="3605" max="3606" width="9" style="1" customWidth="1"/>
    <col min="3607" max="3607" width="10.7109375" style="1" customWidth="1"/>
    <col min="3608" max="3608" width="9" style="1" bestFit="1" customWidth="1"/>
    <col min="3609" max="3609" width="11.28515625" style="1" customWidth="1"/>
    <col min="3610" max="3610" width="11.140625" style="1" customWidth="1"/>
    <col min="3611" max="3611" width="9.140625" style="1"/>
    <col min="3612" max="3612" width="9.85546875" style="1" bestFit="1" customWidth="1"/>
    <col min="3613" max="3840" width="9.140625" style="1"/>
    <col min="3841" max="3841" width="9.140625" style="1" customWidth="1"/>
    <col min="3842" max="3842" width="36.7109375" style="1" customWidth="1"/>
    <col min="3843" max="3844" width="14.28515625" style="1" customWidth="1"/>
    <col min="3845" max="3845" width="22.7109375" style="1" customWidth="1"/>
    <col min="3846" max="3846" width="11.7109375" style="1" customWidth="1"/>
    <col min="3847" max="3847" width="19.42578125" style="1" customWidth="1"/>
    <col min="3848" max="3848" width="0" style="1" hidden="1" customWidth="1"/>
    <col min="3849" max="3849" width="21.7109375" style="1" customWidth="1"/>
    <col min="3850" max="3850" width="13.140625" style="1" customWidth="1"/>
    <col min="3851" max="3851" width="20" style="1" customWidth="1"/>
    <col min="3852" max="3852" width="14.7109375" style="1" customWidth="1"/>
    <col min="3853" max="3853" width="9.28515625" style="1" customWidth="1"/>
    <col min="3854" max="3854" width="8" style="1" customWidth="1"/>
    <col min="3855" max="3855" width="33.28515625" style="1" customWidth="1"/>
    <col min="3856" max="3856" width="13.140625" style="1" bestFit="1" customWidth="1"/>
    <col min="3857" max="3857" width="11.140625" style="1" bestFit="1" customWidth="1"/>
    <col min="3858" max="3858" width="11.28515625" style="1" customWidth="1"/>
    <col min="3859" max="3859" width="10.5703125" style="1" customWidth="1"/>
    <col min="3860" max="3860" width="11" style="1" bestFit="1" customWidth="1"/>
    <col min="3861" max="3862" width="9" style="1" customWidth="1"/>
    <col min="3863" max="3863" width="10.7109375" style="1" customWidth="1"/>
    <col min="3864" max="3864" width="9" style="1" bestFit="1" customWidth="1"/>
    <col min="3865" max="3865" width="11.28515625" style="1" customWidth="1"/>
    <col min="3866" max="3866" width="11.140625" style="1" customWidth="1"/>
    <col min="3867" max="3867" width="9.140625" style="1"/>
    <col min="3868" max="3868" width="9.85546875" style="1" bestFit="1" customWidth="1"/>
    <col min="3869" max="4096" width="9.140625" style="1"/>
    <col min="4097" max="4097" width="9.140625" style="1" customWidth="1"/>
    <col min="4098" max="4098" width="36.7109375" style="1" customWidth="1"/>
    <col min="4099" max="4100" width="14.28515625" style="1" customWidth="1"/>
    <col min="4101" max="4101" width="22.7109375" style="1" customWidth="1"/>
    <col min="4102" max="4102" width="11.7109375" style="1" customWidth="1"/>
    <col min="4103" max="4103" width="19.42578125" style="1" customWidth="1"/>
    <col min="4104" max="4104" width="0" style="1" hidden="1" customWidth="1"/>
    <col min="4105" max="4105" width="21.7109375" style="1" customWidth="1"/>
    <col min="4106" max="4106" width="13.140625" style="1" customWidth="1"/>
    <col min="4107" max="4107" width="20" style="1" customWidth="1"/>
    <col min="4108" max="4108" width="14.7109375" style="1" customWidth="1"/>
    <col min="4109" max="4109" width="9.28515625" style="1" customWidth="1"/>
    <col min="4110" max="4110" width="8" style="1" customWidth="1"/>
    <col min="4111" max="4111" width="33.28515625" style="1" customWidth="1"/>
    <col min="4112" max="4112" width="13.140625" style="1" bestFit="1" customWidth="1"/>
    <col min="4113" max="4113" width="11.140625" style="1" bestFit="1" customWidth="1"/>
    <col min="4114" max="4114" width="11.28515625" style="1" customWidth="1"/>
    <col min="4115" max="4115" width="10.5703125" style="1" customWidth="1"/>
    <col min="4116" max="4116" width="11" style="1" bestFit="1" customWidth="1"/>
    <col min="4117" max="4118" width="9" style="1" customWidth="1"/>
    <col min="4119" max="4119" width="10.7109375" style="1" customWidth="1"/>
    <col min="4120" max="4120" width="9" style="1" bestFit="1" customWidth="1"/>
    <col min="4121" max="4121" width="11.28515625" style="1" customWidth="1"/>
    <col min="4122" max="4122" width="11.140625" style="1" customWidth="1"/>
    <col min="4123" max="4123" width="9.140625" style="1"/>
    <col min="4124" max="4124" width="9.85546875" style="1" bestFit="1" customWidth="1"/>
    <col min="4125" max="4352" width="9.140625" style="1"/>
    <col min="4353" max="4353" width="9.140625" style="1" customWidth="1"/>
    <col min="4354" max="4354" width="36.7109375" style="1" customWidth="1"/>
    <col min="4355" max="4356" width="14.28515625" style="1" customWidth="1"/>
    <col min="4357" max="4357" width="22.7109375" style="1" customWidth="1"/>
    <col min="4358" max="4358" width="11.7109375" style="1" customWidth="1"/>
    <col min="4359" max="4359" width="19.42578125" style="1" customWidth="1"/>
    <col min="4360" max="4360" width="0" style="1" hidden="1" customWidth="1"/>
    <col min="4361" max="4361" width="21.7109375" style="1" customWidth="1"/>
    <col min="4362" max="4362" width="13.140625" style="1" customWidth="1"/>
    <col min="4363" max="4363" width="20" style="1" customWidth="1"/>
    <col min="4364" max="4364" width="14.7109375" style="1" customWidth="1"/>
    <col min="4365" max="4365" width="9.28515625" style="1" customWidth="1"/>
    <col min="4366" max="4366" width="8" style="1" customWidth="1"/>
    <col min="4367" max="4367" width="33.28515625" style="1" customWidth="1"/>
    <col min="4368" max="4368" width="13.140625" style="1" bestFit="1" customWidth="1"/>
    <col min="4369" max="4369" width="11.140625" style="1" bestFit="1" customWidth="1"/>
    <col min="4370" max="4370" width="11.28515625" style="1" customWidth="1"/>
    <col min="4371" max="4371" width="10.5703125" style="1" customWidth="1"/>
    <col min="4372" max="4372" width="11" style="1" bestFit="1" customWidth="1"/>
    <col min="4373" max="4374" width="9" style="1" customWidth="1"/>
    <col min="4375" max="4375" width="10.7109375" style="1" customWidth="1"/>
    <col min="4376" max="4376" width="9" style="1" bestFit="1" customWidth="1"/>
    <col min="4377" max="4377" width="11.28515625" style="1" customWidth="1"/>
    <col min="4378" max="4378" width="11.140625" style="1" customWidth="1"/>
    <col min="4379" max="4379" width="9.140625" style="1"/>
    <col min="4380" max="4380" width="9.85546875" style="1" bestFit="1" customWidth="1"/>
    <col min="4381" max="4608" width="9.140625" style="1"/>
    <col min="4609" max="4609" width="9.140625" style="1" customWidth="1"/>
    <col min="4610" max="4610" width="36.7109375" style="1" customWidth="1"/>
    <col min="4611" max="4612" width="14.28515625" style="1" customWidth="1"/>
    <col min="4613" max="4613" width="22.7109375" style="1" customWidth="1"/>
    <col min="4614" max="4614" width="11.7109375" style="1" customWidth="1"/>
    <col min="4615" max="4615" width="19.42578125" style="1" customWidth="1"/>
    <col min="4616" max="4616" width="0" style="1" hidden="1" customWidth="1"/>
    <col min="4617" max="4617" width="21.7109375" style="1" customWidth="1"/>
    <col min="4618" max="4618" width="13.140625" style="1" customWidth="1"/>
    <col min="4619" max="4619" width="20" style="1" customWidth="1"/>
    <col min="4620" max="4620" width="14.7109375" style="1" customWidth="1"/>
    <col min="4621" max="4621" width="9.28515625" style="1" customWidth="1"/>
    <col min="4622" max="4622" width="8" style="1" customWidth="1"/>
    <col min="4623" max="4623" width="33.28515625" style="1" customWidth="1"/>
    <col min="4624" max="4624" width="13.140625" style="1" bestFit="1" customWidth="1"/>
    <col min="4625" max="4625" width="11.140625" style="1" bestFit="1" customWidth="1"/>
    <col min="4626" max="4626" width="11.28515625" style="1" customWidth="1"/>
    <col min="4627" max="4627" width="10.5703125" style="1" customWidth="1"/>
    <col min="4628" max="4628" width="11" style="1" bestFit="1" customWidth="1"/>
    <col min="4629" max="4630" width="9" style="1" customWidth="1"/>
    <col min="4631" max="4631" width="10.7109375" style="1" customWidth="1"/>
    <col min="4632" max="4632" width="9" style="1" bestFit="1" customWidth="1"/>
    <col min="4633" max="4633" width="11.28515625" style="1" customWidth="1"/>
    <col min="4634" max="4634" width="11.140625" style="1" customWidth="1"/>
    <col min="4635" max="4635" width="9.140625" style="1"/>
    <col min="4636" max="4636" width="9.85546875" style="1" bestFit="1" customWidth="1"/>
    <col min="4637" max="4864" width="9.140625" style="1"/>
    <col min="4865" max="4865" width="9.140625" style="1" customWidth="1"/>
    <col min="4866" max="4866" width="36.7109375" style="1" customWidth="1"/>
    <col min="4867" max="4868" width="14.28515625" style="1" customWidth="1"/>
    <col min="4869" max="4869" width="22.7109375" style="1" customWidth="1"/>
    <col min="4870" max="4870" width="11.7109375" style="1" customWidth="1"/>
    <col min="4871" max="4871" width="19.42578125" style="1" customWidth="1"/>
    <col min="4872" max="4872" width="0" style="1" hidden="1" customWidth="1"/>
    <col min="4873" max="4873" width="21.7109375" style="1" customWidth="1"/>
    <col min="4874" max="4874" width="13.140625" style="1" customWidth="1"/>
    <col min="4875" max="4875" width="20" style="1" customWidth="1"/>
    <col min="4876" max="4876" width="14.7109375" style="1" customWidth="1"/>
    <col min="4877" max="4877" width="9.28515625" style="1" customWidth="1"/>
    <col min="4878" max="4878" width="8" style="1" customWidth="1"/>
    <col min="4879" max="4879" width="33.28515625" style="1" customWidth="1"/>
    <col min="4880" max="4880" width="13.140625" style="1" bestFit="1" customWidth="1"/>
    <col min="4881" max="4881" width="11.140625" style="1" bestFit="1" customWidth="1"/>
    <col min="4882" max="4882" width="11.28515625" style="1" customWidth="1"/>
    <col min="4883" max="4883" width="10.5703125" style="1" customWidth="1"/>
    <col min="4884" max="4884" width="11" style="1" bestFit="1" customWidth="1"/>
    <col min="4885" max="4886" width="9" style="1" customWidth="1"/>
    <col min="4887" max="4887" width="10.7109375" style="1" customWidth="1"/>
    <col min="4888" max="4888" width="9" style="1" bestFit="1" customWidth="1"/>
    <col min="4889" max="4889" width="11.28515625" style="1" customWidth="1"/>
    <col min="4890" max="4890" width="11.140625" style="1" customWidth="1"/>
    <col min="4891" max="4891" width="9.140625" style="1"/>
    <col min="4892" max="4892" width="9.85546875" style="1" bestFit="1" customWidth="1"/>
    <col min="4893" max="5120" width="9.140625" style="1"/>
    <col min="5121" max="5121" width="9.140625" style="1" customWidth="1"/>
    <col min="5122" max="5122" width="36.7109375" style="1" customWidth="1"/>
    <col min="5123" max="5124" width="14.28515625" style="1" customWidth="1"/>
    <col min="5125" max="5125" width="22.7109375" style="1" customWidth="1"/>
    <col min="5126" max="5126" width="11.7109375" style="1" customWidth="1"/>
    <col min="5127" max="5127" width="19.42578125" style="1" customWidth="1"/>
    <col min="5128" max="5128" width="0" style="1" hidden="1" customWidth="1"/>
    <col min="5129" max="5129" width="21.7109375" style="1" customWidth="1"/>
    <col min="5130" max="5130" width="13.140625" style="1" customWidth="1"/>
    <col min="5131" max="5131" width="20" style="1" customWidth="1"/>
    <col min="5132" max="5132" width="14.7109375" style="1" customWidth="1"/>
    <col min="5133" max="5133" width="9.28515625" style="1" customWidth="1"/>
    <col min="5134" max="5134" width="8" style="1" customWidth="1"/>
    <col min="5135" max="5135" width="33.28515625" style="1" customWidth="1"/>
    <col min="5136" max="5136" width="13.140625" style="1" bestFit="1" customWidth="1"/>
    <col min="5137" max="5137" width="11.140625" style="1" bestFit="1" customWidth="1"/>
    <col min="5138" max="5138" width="11.28515625" style="1" customWidth="1"/>
    <col min="5139" max="5139" width="10.5703125" style="1" customWidth="1"/>
    <col min="5140" max="5140" width="11" style="1" bestFit="1" customWidth="1"/>
    <col min="5141" max="5142" width="9" style="1" customWidth="1"/>
    <col min="5143" max="5143" width="10.7109375" style="1" customWidth="1"/>
    <col min="5144" max="5144" width="9" style="1" bestFit="1" customWidth="1"/>
    <col min="5145" max="5145" width="11.28515625" style="1" customWidth="1"/>
    <col min="5146" max="5146" width="11.140625" style="1" customWidth="1"/>
    <col min="5147" max="5147" width="9.140625" style="1"/>
    <col min="5148" max="5148" width="9.85546875" style="1" bestFit="1" customWidth="1"/>
    <col min="5149" max="5376" width="9.140625" style="1"/>
    <col min="5377" max="5377" width="9.140625" style="1" customWidth="1"/>
    <col min="5378" max="5378" width="36.7109375" style="1" customWidth="1"/>
    <col min="5379" max="5380" width="14.28515625" style="1" customWidth="1"/>
    <col min="5381" max="5381" width="22.7109375" style="1" customWidth="1"/>
    <col min="5382" max="5382" width="11.7109375" style="1" customWidth="1"/>
    <col min="5383" max="5383" width="19.42578125" style="1" customWidth="1"/>
    <col min="5384" max="5384" width="0" style="1" hidden="1" customWidth="1"/>
    <col min="5385" max="5385" width="21.7109375" style="1" customWidth="1"/>
    <col min="5386" max="5386" width="13.140625" style="1" customWidth="1"/>
    <col min="5387" max="5387" width="20" style="1" customWidth="1"/>
    <col min="5388" max="5388" width="14.7109375" style="1" customWidth="1"/>
    <col min="5389" max="5389" width="9.28515625" style="1" customWidth="1"/>
    <col min="5390" max="5390" width="8" style="1" customWidth="1"/>
    <col min="5391" max="5391" width="33.28515625" style="1" customWidth="1"/>
    <col min="5392" max="5392" width="13.140625" style="1" bestFit="1" customWidth="1"/>
    <col min="5393" max="5393" width="11.140625" style="1" bestFit="1" customWidth="1"/>
    <col min="5394" max="5394" width="11.28515625" style="1" customWidth="1"/>
    <col min="5395" max="5395" width="10.5703125" style="1" customWidth="1"/>
    <col min="5396" max="5396" width="11" style="1" bestFit="1" customWidth="1"/>
    <col min="5397" max="5398" width="9" style="1" customWidth="1"/>
    <col min="5399" max="5399" width="10.7109375" style="1" customWidth="1"/>
    <col min="5400" max="5400" width="9" style="1" bestFit="1" customWidth="1"/>
    <col min="5401" max="5401" width="11.28515625" style="1" customWidth="1"/>
    <col min="5402" max="5402" width="11.140625" style="1" customWidth="1"/>
    <col min="5403" max="5403" width="9.140625" style="1"/>
    <col min="5404" max="5404" width="9.85546875" style="1" bestFit="1" customWidth="1"/>
    <col min="5405" max="5632" width="9.140625" style="1"/>
    <col min="5633" max="5633" width="9.140625" style="1" customWidth="1"/>
    <col min="5634" max="5634" width="36.7109375" style="1" customWidth="1"/>
    <col min="5635" max="5636" width="14.28515625" style="1" customWidth="1"/>
    <col min="5637" max="5637" width="22.7109375" style="1" customWidth="1"/>
    <col min="5638" max="5638" width="11.7109375" style="1" customWidth="1"/>
    <col min="5639" max="5639" width="19.42578125" style="1" customWidth="1"/>
    <col min="5640" max="5640" width="0" style="1" hidden="1" customWidth="1"/>
    <col min="5641" max="5641" width="21.7109375" style="1" customWidth="1"/>
    <col min="5642" max="5642" width="13.140625" style="1" customWidth="1"/>
    <col min="5643" max="5643" width="20" style="1" customWidth="1"/>
    <col min="5644" max="5644" width="14.7109375" style="1" customWidth="1"/>
    <col min="5645" max="5645" width="9.28515625" style="1" customWidth="1"/>
    <col min="5646" max="5646" width="8" style="1" customWidth="1"/>
    <col min="5647" max="5647" width="33.28515625" style="1" customWidth="1"/>
    <col min="5648" max="5648" width="13.140625" style="1" bestFit="1" customWidth="1"/>
    <col min="5649" max="5649" width="11.140625" style="1" bestFit="1" customWidth="1"/>
    <col min="5650" max="5650" width="11.28515625" style="1" customWidth="1"/>
    <col min="5651" max="5651" width="10.5703125" style="1" customWidth="1"/>
    <col min="5652" max="5652" width="11" style="1" bestFit="1" customWidth="1"/>
    <col min="5653" max="5654" width="9" style="1" customWidth="1"/>
    <col min="5655" max="5655" width="10.7109375" style="1" customWidth="1"/>
    <col min="5656" max="5656" width="9" style="1" bestFit="1" customWidth="1"/>
    <col min="5657" max="5657" width="11.28515625" style="1" customWidth="1"/>
    <col min="5658" max="5658" width="11.140625" style="1" customWidth="1"/>
    <col min="5659" max="5659" width="9.140625" style="1"/>
    <col min="5660" max="5660" width="9.85546875" style="1" bestFit="1" customWidth="1"/>
    <col min="5661" max="5888" width="9.140625" style="1"/>
    <col min="5889" max="5889" width="9.140625" style="1" customWidth="1"/>
    <col min="5890" max="5890" width="36.7109375" style="1" customWidth="1"/>
    <col min="5891" max="5892" width="14.28515625" style="1" customWidth="1"/>
    <col min="5893" max="5893" width="22.7109375" style="1" customWidth="1"/>
    <col min="5894" max="5894" width="11.7109375" style="1" customWidth="1"/>
    <col min="5895" max="5895" width="19.42578125" style="1" customWidth="1"/>
    <col min="5896" max="5896" width="0" style="1" hidden="1" customWidth="1"/>
    <col min="5897" max="5897" width="21.7109375" style="1" customWidth="1"/>
    <col min="5898" max="5898" width="13.140625" style="1" customWidth="1"/>
    <col min="5899" max="5899" width="20" style="1" customWidth="1"/>
    <col min="5900" max="5900" width="14.7109375" style="1" customWidth="1"/>
    <col min="5901" max="5901" width="9.28515625" style="1" customWidth="1"/>
    <col min="5902" max="5902" width="8" style="1" customWidth="1"/>
    <col min="5903" max="5903" width="33.28515625" style="1" customWidth="1"/>
    <col min="5904" max="5904" width="13.140625" style="1" bestFit="1" customWidth="1"/>
    <col min="5905" max="5905" width="11.140625" style="1" bestFit="1" customWidth="1"/>
    <col min="5906" max="5906" width="11.28515625" style="1" customWidth="1"/>
    <col min="5907" max="5907" width="10.5703125" style="1" customWidth="1"/>
    <col min="5908" max="5908" width="11" style="1" bestFit="1" customWidth="1"/>
    <col min="5909" max="5910" width="9" style="1" customWidth="1"/>
    <col min="5911" max="5911" width="10.7109375" style="1" customWidth="1"/>
    <col min="5912" max="5912" width="9" style="1" bestFit="1" customWidth="1"/>
    <col min="5913" max="5913" width="11.28515625" style="1" customWidth="1"/>
    <col min="5914" max="5914" width="11.140625" style="1" customWidth="1"/>
    <col min="5915" max="5915" width="9.140625" style="1"/>
    <col min="5916" max="5916" width="9.85546875" style="1" bestFit="1" customWidth="1"/>
    <col min="5917" max="6144" width="9.140625" style="1"/>
    <col min="6145" max="6145" width="9.140625" style="1" customWidth="1"/>
    <col min="6146" max="6146" width="36.7109375" style="1" customWidth="1"/>
    <col min="6147" max="6148" width="14.28515625" style="1" customWidth="1"/>
    <col min="6149" max="6149" width="22.7109375" style="1" customWidth="1"/>
    <col min="6150" max="6150" width="11.7109375" style="1" customWidth="1"/>
    <col min="6151" max="6151" width="19.42578125" style="1" customWidth="1"/>
    <col min="6152" max="6152" width="0" style="1" hidden="1" customWidth="1"/>
    <col min="6153" max="6153" width="21.7109375" style="1" customWidth="1"/>
    <col min="6154" max="6154" width="13.140625" style="1" customWidth="1"/>
    <col min="6155" max="6155" width="20" style="1" customWidth="1"/>
    <col min="6156" max="6156" width="14.7109375" style="1" customWidth="1"/>
    <col min="6157" max="6157" width="9.28515625" style="1" customWidth="1"/>
    <col min="6158" max="6158" width="8" style="1" customWidth="1"/>
    <col min="6159" max="6159" width="33.28515625" style="1" customWidth="1"/>
    <col min="6160" max="6160" width="13.140625" style="1" bestFit="1" customWidth="1"/>
    <col min="6161" max="6161" width="11.140625" style="1" bestFit="1" customWidth="1"/>
    <col min="6162" max="6162" width="11.28515625" style="1" customWidth="1"/>
    <col min="6163" max="6163" width="10.5703125" style="1" customWidth="1"/>
    <col min="6164" max="6164" width="11" style="1" bestFit="1" customWidth="1"/>
    <col min="6165" max="6166" width="9" style="1" customWidth="1"/>
    <col min="6167" max="6167" width="10.7109375" style="1" customWidth="1"/>
    <col min="6168" max="6168" width="9" style="1" bestFit="1" customWidth="1"/>
    <col min="6169" max="6169" width="11.28515625" style="1" customWidth="1"/>
    <col min="6170" max="6170" width="11.140625" style="1" customWidth="1"/>
    <col min="6171" max="6171" width="9.140625" style="1"/>
    <col min="6172" max="6172" width="9.85546875" style="1" bestFit="1" customWidth="1"/>
    <col min="6173" max="6400" width="9.140625" style="1"/>
    <col min="6401" max="6401" width="9.140625" style="1" customWidth="1"/>
    <col min="6402" max="6402" width="36.7109375" style="1" customWidth="1"/>
    <col min="6403" max="6404" width="14.28515625" style="1" customWidth="1"/>
    <col min="6405" max="6405" width="22.7109375" style="1" customWidth="1"/>
    <col min="6406" max="6406" width="11.7109375" style="1" customWidth="1"/>
    <col min="6407" max="6407" width="19.42578125" style="1" customWidth="1"/>
    <col min="6408" max="6408" width="0" style="1" hidden="1" customWidth="1"/>
    <col min="6409" max="6409" width="21.7109375" style="1" customWidth="1"/>
    <col min="6410" max="6410" width="13.140625" style="1" customWidth="1"/>
    <col min="6411" max="6411" width="20" style="1" customWidth="1"/>
    <col min="6412" max="6412" width="14.7109375" style="1" customWidth="1"/>
    <col min="6413" max="6413" width="9.28515625" style="1" customWidth="1"/>
    <col min="6414" max="6414" width="8" style="1" customWidth="1"/>
    <col min="6415" max="6415" width="33.28515625" style="1" customWidth="1"/>
    <col min="6416" max="6416" width="13.140625" style="1" bestFit="1" customWidth="1"/>
    <col min="6417" max="6417" width="11.140625" style="1" bestFit="1" customWidth="1"/>
    <col min="6418" max="6418" width="11.28515625" style="1" customWidth="1"/>
    <col min="6419" max="6419" width="10.5703125" style="1" customWidth="1"/>
    <col min="6420" max="6420" width="11" style="1" bestFit="1" customWidth="1"/>
    <col min="6421" max="6422" width="9" style="1" customWidth="1"/>
    <col min="6423" max="6423" width="10.7109375" style="1" customWidth="1"/>
    <col min="6424" max="6424" width="9" style="1" bestFit="1" customWidth="1"/>
    <col min="6425" max="6425" width="11.28515625" style="1" customWidth="1"/>
    <col min="6426" max="6426" width="11.140625" style="1" customWidth="1"/>
    <col min="6427" max="6427" width="9.140625" style="1"/>
    <col min="6428" max="6428" width="9.85546875" style="1" bestFit="1" customWidth="1"/>
    <col min="6429" max="6656" width="9.140625" style="1"/>
    <col min="6657" max="6657" width="9.140625" style="1" customWidth="1"/>
    <col min="6658" max="6658" width="36.7109375" style="1" customWidth="1"/>
    <col min="6659" max="6660" width="14.28515625" style="1" customWidth="1"/>
    <col min="6661" max="6661" width="22.7109375" style="1" customWidth="1"/>
    <col min="6662" max="6662" width="11.7109375" style="1" customWidth="1"/>
    <col min="6663" max="6663" width="19.42578125" style="1" customWidth="1"/>
    <col min="6664" max="6664" width="0" style="1" hidden="1" customWidth="1"/>
    <col min="6665" max="6665" width="21.7109375" style="1" customWidth="1"/>
    <col min="6666" max="6666" width="13.140625" style="1" customWidth="1"/>
    <col min="6667" max="6667" width="20" style="1" customWidth="1"/>
    <col min="6668" max="6668" width="14.7109375" style="1" customWidth="1"/>
    <col min="6669" max="6669" width="9.28515625" style="1" customWidth="1"/>
    <col min="6670" max="6670" width="8" style="1" customWidth="1"/>
    <col min="6671" max="6671" width="33.28515625" style="1" customWidth="1"/>
    <col min="6672" max="6672" width="13.140625" style="1" bestFit="1" customWidth="1"/>
    <col min="6673" max="6673" width="11.140625" style="1" bestFit="1" customWidth="1"/>
    <col min="6674" max="6674" width="11.28515625" style="1" customWidth="1"/>
    <col min="6675" max="6675" width="10.5703125" style="1" customWidth="1"/>
    <col min="6676" max="6676" width="11" style="1" bestFit="1" customWidth="1"/>
    <col min="6677" max="6678" width="9" style="1" customWidth="1"/>
    <col min="6679" max="6679" width="10.7109375" style="1" customWidth="1"/>
    <col min="6680" max="6680" width="9" style="1" bestFit="1" customWidth="1"/>
    <col min="6681" max="6681" width="11.28515625" style="1" customWidth="1"/>
    <col min="6682" max="6682" width="11.140625" style="1" customWidth="1"/>
    <col min="6683" max="6683" width="9.140625" style="1"/>
    <col min="6684" max="6684" width="9.85546875" style="1" bestFit="1" customWidth="1"/>
    <col min="6685" max="6912" width="9.140625" style="1"/>
    <col min="6913" max="6913" width="9.140625" style="1" customWidth="1"/>
    <col min="6914" max="6914" width="36.7109375" style="1" customWidth="1"/>
    <col min="6915" max="6916" width="14.28515625" style="1" customWidth="1"/>
    <col min="6917" max="6917" width="22.7109375" style="1" customWidth="1"/>
    <col min="6918" max="6918" width="11.7109375" style="1" customWidth="1"/>
    <col min="6919" max="6919" width="19.42578125" style="1" customWidth="1"/>
    <col min="6920" max="6920" width="0" style="1" hidden="1" customWidth="1"/>
    <col min="6921" max="6921" width="21.7109375" style="1" customWidth="1"/>
    <col min="6922" max="6922" width="13.140625" style="1" customWidth="1"/>
    <col min="6923" max="6923" width="20" style="1" customWidth="1"/>
    <col min="6924" max="6924" width="14.7109375" style="1" customWidth="1"/>
    <col min="6925" max="6925" width="9.28515625" style="1" customWidth="1"/>
    <col min="6926" max="6926" width="8" style="1" customWidth="1"/>
    <col min="6927" max="6927" width="33.28515625" style="1" customWidth="1"/>
    <col min="6928" max="6928" width="13.140625" style="1" bestFit="1" customWidth="1"/>
    <col min="6929" max="6929" width="11.140625" style="1" bestFit="1" customWidth="1"/>
    <col min="6930" max="6930" width="11.28515625" style="1" customWidth="1"/>
    <col min="6931" max="6931" width="10.5703125" style="1" customWidth="1"/>
    <col min="6932" max="6932" width="11" style="1" bestFit="1" customWidth="1"/>
    <col min="6933" max="6934" width="9" style="1" customWidth="1"/>
    <col min="6935" max="6935" width="10.7109375" style="1" customWidth="1"/>
    <col min="6936" max="6936" width="9" style="1" bestFit="1" customWidth="1"/>
    <col min="6937" max="6937" width="11.28515625" style="1" customWidth="1"/>
    <col min="6938" max="6938" width="11.140625" style="1" customWidth="1"/>
    <col min="6939" max="6939" width="9.140625" style="1"/>
    <col min="6940" max="6940" width="9.85546875" style="1" bestFit="1" customWidth="1"/>
    <col min="6941" max="7168" width="9.140625" style="1"/>
    <col min="7169" max="7169" width="9.140625" style="1" customWidth="1"/>
    <col min="7170" max="7170" width="36.7109375" style="1" customWidth="1"/>
    <col min="7171" max="7172" width="14.28515625" style="1" customWidth="1"/>
    <col min="7173" max="7173" width="22.7109375" style="1" customWidth="1"/>
    <col min="7174" max="7174" width="11.7109375" style="1" customWidth="1"/>
    <col min="7175" max="7175" width="19.42578125" style="1" customWidth="1"/>
    <col min="7176" max="7176" width="0" style="1" hidden="1" customWidth="1"/>
    <col min="7177" max="7177" width="21.7109375" style="1" customWidth="1"/>
    <col min="7178" max="7178" width="13.140625" style="1" customWidth="1"/>
    <col min="7179" max="7179" width="20" style="1" customWidth="1"/>
    <col min="7180" max="7180" width="14.7109375" style="1" customWidth="1"/>
    <col min="7181" max="7181" width="9.28515625" style="1" customWidth="1"/>
    <col min="7182" max="7182" width="8" style="1" customWidth="1"/>
    <col min="7183" max="7183" width="33.28515625" style="1" customWidth="1"/>
    <col min="7184" max="7184" width="13.140625" style="1" bestFit="1" customWidth="1"/>
    <col min="7185" max="7185" width="11.140625" style="1" bestFit="1" customWidth="1"/>
    <col min="7186" max="7186" width="11.28515625" style="1" customWidth="1"/>
    <col min="7187" max="7187" width="10.5703125" style="1" customWidth="1"/>
    <col min="7188" max="7188" width="11" style="1" bestFit="1" customWidth="1"/>
    <col min="7189" max="7190" width="9" style="1" customWidth="1"/>
    <col min="7191" max="7191" width="10.7109375" style="1" customWidth="1"/>
    <col min="7192" max="7192" width="9" style="1" bestFit="1" customWidth="1"/>
    <col min="7193" max="7193" width="11.28515625" style="1" customWidth="1"/>
    <col min="7194" max="7194" width="11.140625" style="1" customWidth="1"/>
    <col min="7195" max="7195" width="9.140625" style="1"/>
    <col min="7196" max="7196" width="9.85546875" style="1" bestFit="1" customWidth="1"/>
    <col min="7197" max="7424" width="9.140625" style="1"/>
    <col min="7425" max="7425" width="9.140625" style="1" customWidth="1"/>
    <col min="7426" max="7426" width="36.7109375" style="1" customWidth="1"/>
    <col min="7427" max="7428" width="14.28515625" style="1" customWidth="1"/>
    <col min="7429" max="7429" width="22.7109375" style="1" customWidth="1"/>
    <col min="7430" max="7430" width="11.7109375" style="1" customWidth="1"/>
    <col min="7431" max="7431" width="19.42578125" style="1" customWidth="1"/>
    <col min="7432" max="7432" width="0" style="1" hidden="1" customWidth="1"/>
    <col min="7433" max="7433" width="21.7109375" style="1" customWidth="1"/>
    <col min="7434" max="7434" width="13.140625" style="1" customWidth="1"/>
    <col min="7435" max="7435" width="20" style="1" customWidth="1"/>
    <col min="7436" max="7436" width="14.7109375" style="1" customWidth="1"/>
    <col min="7437" max="7437" width="9.28515625" style="1" customWidth="1"/>
    <col min="7438" max="7438" width="8" style="1" customWidth="1"/>
    <col min="7439" max="7439" width="33.28515625" style="1" customWidth="1"/>
    <col min="7440" max="7440" width="13.140625" style="1" bestFit="1" customWidth="1"/>
    <col min="7441" max="7441" width="11.140625" style="1" bestFit="1" customWidth="1"/>
    <col min="7442" max="7442" width="11.28515625" style="1" customWidth="1"/>
    <col min="7443" max="7443" width="10.5703125" style="1" customWidth="1"/>
    <col min="7444" max="7444" width="11" style="1" bestFit="1" customWidth="1"/>
    <col min="7445" max="7446" width="9" style="1" customWidth="1"/>
    <col min="7447" max="7447" width="10.7109375" style="1" customWidth="1"/>
    <col min="7448" max="7448" width="9" style="1" bestFit="1" customWidth="1"/>
    <col min="7449" max="7449" width="11.28515625" style="1" customWidth="1"/>
    <col min="7450" max="7450" width="11.140625" style="1" customWidth="1"/>
    <col min="7451" max="7451" width="9.140625" style="1"/>
    <col min="7452" max="7452" width="9.85546875" style="1" bestFit="1" customWidth="1"/>
    <col min="7453" max="7680" width="9.140625" style="1"/>
    <col min="7681" max="7681" width="9.140625" style="1" customWidth="1"/>
    <col min="7682" max="7682" width="36.7109375" style="1" customWidth="1"/>
    <col min="7683" max="7684" width="14.28515625" style="1" customWidth="1"/>
    <col min="7685" max="7685" width="22.7109375" style="1" customWidth="1"/>
    <col min="7686" max="7686" width="11.7109375" style="1" customWidth="1"/>
    <col min="7687" max="7687" width="19.42578125" style="1" customWidth="1"/>
    <col min="7688" max="7688" width="0" style="1" hidden="1" customWidth="1"/>
    <col min="7689" max="7689" width="21.7109375" style="1" customWidth="1"/>
    <col min="7690" max="7690" width="13.140625" style="1" customWidth="1"/>
    <col min="7691" max="7691" width="20" style="1" customWidth="1"/>
    <col min="7692" max="7692" width="14.7109375" style="1" customWidth="1"/>
    <col min="7693" max="7693" width="9.28515625" style="1" customWidth="1"/>
    <col min="7694" max="7694" width="8" style="1" customWidth="1"/>
    <col min="7695" max="7695" width="33.28515625" style="1" customWidth="1"/>
    <col min="7696" max="7696" width="13.140625" style="1" bestFit="1" customWidth="1"/>
    <col min="7697" max="7697" width="11.140625" style="1" bestFit="1" customWidth="1"/>
    <col min="7698" max="7698" width="11.28515625" style="1" customWidth="1"/>
    <col min="7699" max="7699" width="10.5703125" style="1" customWidth="1"/>
    <col min="7700" max="7700" width="11" style="1" bestFit="1" customWidth="1"/>
    <col min="7701" max="7702" width="9" style="1" customWidth="1"/>
    <col min="7703" max="7703" width="10.7109375" style="1" customWidth="1"/>
    <col min="7704" max="7704" width="9" style="1" bestFit="1" customWidth="1"/>
    <col min="7705" max="7705" width="11.28515625" style="1" customWidth="1"/>
    <col min="7706" max="7706" width="11.140625" style="1" customWidth="1"/>
    <col min="7707" max="7707" width="9.140625" style="1"/>
    <col min="7708" max="7708" width="9.85546875" style="1" bestFit="1" customWidth="1"/>
    <col min="7709" max="7936" width="9.140625" style="1"/>
    <col min="7937" max="7937" width="9.140625" style="1" customWidth="1"/>
    <col min="7938" max="7938" width="36.7109375" style="1" customWidth="1"/>
    <col min="7939" max="7940" width="14.28515625" style="1" customWidth="1"/>
    <col min="7941" max="7941" width="22.7109375" style="1" customWidth="1"/>
    <col min="7942" max="7942" width="11.7109375" style="1" customWidth="1"/>
    <col min="7943" max="7943" width="19.42578125" style="1" customWidth="1"/>
    <col min="7944" max="7944" width="0" style="1" hidden="1" customWidth="1"/>
    <col min="7945" max="7945" width="21.7109375" style="1" customWidth="1"/>
    <col min="7946" max="7946" width="13.140625" style="1" customWidth="1"/>
    <col min="7947" max="7947" width="20" style="1" customWidth="1"/>
    <col min="7948" max="7948" width="14.7109375" style="1" customWidth="1"/>
    <col min="7949" max="7949" width="9.28515625" style="1" customWidth="1"/>
    <col min="7950" max="7950" width="8" style="1" customWidth="1"/>
    <col min="7951" max="7951" width="33.28515625" style="1" customWidth="1"/>
    <col min="7952" max="7952" width="13.140625" style="1" bestFit="1" customWidth="1"/>
    <col min="7953" max="7953" width="11.140625" style="1" bestFit="1" customWidth="1"/>
    <col min="7954" max="7954" width="11.28515625" style="1" customWidth="1"/>
    <col min="7955" max="7955" width="10.5703125" style="1" customWidth="1"/>
    <col min="7956" max="7956" width="11" style="1" bestFit="1" customWidth="1"/>
    <col min="7957" max="7958" width="9" style="1" customWidth="1"/>
    <col min="7959" max="7959" width="10.7109375" style="1" customWidth="1"/>
    <col min="7960" max="7960" width="9" style="1" bestFit="1" customWidth="1"/>
    <col min="7961" max="7961" width="11.28515625" style="1" customWidth="1"/>
    <col min="7962" max="7962" width="11.140625" style="1" customWidth="1"/>
    <col min="7963" max="7963" width="9.140625" style="1"/>
    <col min="7964" max="7964" width="9.85546875" style="1" bestFit="1" customWidth="1"/>
    <col min="7965" max="8192" width="9.140625" style="1"/>
    <col min="8193" max="8193" width="9.140625" style="1" customWidth="1"/>
    <col min="8194" max="8194" width="36.7109375" style="1" customWidth="1"/>
    <col min="8195" max="8196" width="14.28515625" style="1" customWidth="1"/>
    <col min="8197" max="8197" width="22.7109375" style="1" customWidth="1"/>
    <col min="8198" max="8198" width="11.7109375" style="1" customWidth="1"/>
    <col min="8199" max="8199" width="19.42578125" style="1" customWidth="1"/>
    <col min="8200" max="8200" width="0" style="1" hidden="1" customWidth="1"/>
    <col min="8201" max="8201" width="21.7109375" style="1" customWidth="1"/>
    <col min="8202" max="8202" width="13.140625" style="1" customWidth="1"/>
    <col min="8203" max="8203" width="20" style="1" customWidth="1"/>
    <col min="8204" max="8204" width="14.7109375" style="1" customWidth="1"/>
    <col min="8205" max="8205" width="9.28515625" style="1" customWidth="1"/>
    <col min="8206" max="8206" width="8" style="1" customWidth="1"/>
    <col min="8207" max="8207" width="33.28515625" style="1" customWidth="1"/>
    <col min="8208" max="8208" width="13.140625" style="1" bestFit="1" customWidth="1"/>
    <col min="8209" max="8209" width="11.140625" style="1" bestFit="1" customWidth="1"/>
    <col min="8210" max="8210" width="11.28515625" style="1" customWidth="1"/>
    <col min="8211" max="8211" width="10.5703125" style="1" customWidth="1"/>
    <col min="8212" max="8212" width="11" style="1" bestFit="1" customWidth="1"/>
    <col min="8213" max="8214" width="9" style="1" customWidth="1"/>
    <col min="8215" max="8215" width="10.7109375" style="1" customWidth="1"/>
    <col min="8216" max="8216" width="9" style="1" bestFit="1" customWidth="1"/>
    <col min="8217" max="8217" width="11.28515625" style="1" customWidth="1"/>
    <col min="8218" max="8218" width="11.140625" style="1" customWidth="1"/>
    <col min="8219" max="8219" width="9.140625" style="1"/>
    <col min="8220" max="8220" width="9.85546875" style="1" bestFit="1" customWidth="1"/>
    <col min="8221" max="8448" width="9.140625" style="1"/>
    <col min="8449" max="8449" width="9.140625" style="1" customWidth="1"/>
    <col min="8450" max="8450" width="36.7109375" style="1" customWidth="1"/>
    <col min="8451" max="8452" width="14.28515625" style="1" customWidth="1"/>
    <col min="8453" max="8453" width="22.7109375" style="1" customWidth="1"/>
    <col min="8454" max="8454" width="11.7109375" style="1" customWidth="1"/>
    <col min="8455" max="8455" width="19.42578125" style="1" customWidth="1"/>
    <col min="8456" max="8456" width="0" style="1" hidden="1" customWidth="1"/>
    <col min="8457" max="8457" width="21.7109375" style="1" customWidth="1"/>
    <col min="8458" max="8458" width="13.140625" style="1" customWidth="1"/>
    <col min="8459" max="8459" width="20" style="1" customWidth="1"/>
    <col min="8460" max="8460" width="14.7109375" style="1" customWidth="1"/>
    <col min="8461" max="8461" width="9.28515625" style="1" customWidth="1"/>
    <col min="8462" max="8462" width="8" style="1" customWidth="1"/>
    <col min="8463" max="8463" width="33.28515625" style="1" customWidth="1"/>
    <col min="8464" max="8464" width="13.140625" style="1" bestFit="1" customWidth="1"/>
    <col min="8465" max="8465" width="11.140625" style="1" bestFit="1" customWidth="1"/>
    <col min="8466" max="8466" width="11.28515625" style="1" customWidth="1"/>
    <col min="8467" max="8467" width="10.5703125" style="1" customWidth="1"/>
    <col min="8468" max="8468" width="11" style="1" bestFit="1" customWidth="1"/>
    <col min="8469" max="8470" width="9" style="1" customWidth="1"/>
    <col min="8471" max="8471" width="10.7109375" style="1" customWidth="1"/>
    <col min="8472" max="8472" width="9" style="1" bestFit="1" customWidth="1"/>
    <col min="8473" max="8473" width="11.28515625" style="1" customWidth="1"/>
    <col min="8474" max="8474" width="11.140625" style="1" customWidth="1"/>
    <col min="8475" max="8475" width="9.140625" style="1"/>
    <col min="8476" max="8476" width="9.85546875" style="1" bestFit="1" customWidth="1"/>
    <col min="8477" max="8704" width="9.140625" style="1"/>
    <col min="8705" max="8705" width="9.140625" style="1" customWidth="1"/>
    <col min="8706" max="8706" width="36.7109375" style="1" customWidth="1"/>
    <col min="8707" max="8708" width="14.28515625" style="1" customWidth="1"/>
    <col min="8709" max="8709" width="22.7109375" style="1" customWidth="1"/>
    <col min="8710" max="8710" width="11.7109375" style="1" customWidth="1"/>
    <col min="8711" max="8711" width="19.42578125" style="1" customWidth="1"/>
    <col min="8712" max="8712" width="0" style="1" hidden="1" customWidth="1"/>
    <col min="8713" max="8713" width="21.7109375" style="1" customWidth="1"/>
    <col min="8714" max="8714" width="13.140625" style="1" customWidth="1"/>
    <col min="8715" max="8715" width="20" style="1" customWidth="1"/>
    <col min="8716" max="8716" width="14.7109375" style="1" customWidth="1"/>
    <col min="8717" max="8717" width="9.28515625" style="1" customWidth="1"/>
    <col min="8718" max="8718" width="8" style="1" customWidth="1"/>
    <col min="8719" max="8719" width="33.28515625" style="1" customWidth="1"/>
    <col min="8720" max="8720" width="13.140625" style="1" bestFit="1" customWidth="1"/>
    <col min="8721" max="8721" width="11.140625" style="1" bestFit="1" customWidth="1"/>
    <col min="8722" max="8722" width="11.28515625" style="1" customWidth="1"/>
    <col min="8723" max="8723" width="10.5703125" style="1" customWidth="1"/>
    <col min="8724" max="8724" width="11" style="1" bestFit="1" customWidth="1"/>
    <col min="8725" max="8726" width="9" style="1" customWidth="1"/>
    <col min="8727" max="8727" width="10.7109375" style="1" customWidth="1"/>
    <col min="8728" max="8728" width="9" style="1" bestFit="1" customWidth="1"/>
    <col min="8729" max="8729" width="11.28515625" style="1" customWidth="1"/>
    <col min="8730" max="8730" width="11.140625" style="1" customWidth="1"/>
    <col min="8731" max="8731" width="9.140625" style="1"/>
    <col min="8732" max="8732" width="9.85546875" style="1" bestFit="1" customWidth="1"/>
    <col min="8733" max="8960" width="9.140625" style="1"/>
    <col min="8961" max="8961" width="9.140625" style="1" customWidth="1"/>
    <col min="8962" max="8962" width="36.7109375" style="1" customWidth="1"/>
    <col min="8963" max="8964" width="14.28515625" style="1" customWidth="1"/>
    <col min="8965" max="8965" width="22.7109375" style="1" customWidth="1"/>
    <col min="8966" max="8966" width="11.7109375" style="1" customWidth="1"/>
    <col min="8967" max="8967" width="19.42578125" style="1" customWidth="1"/>
    <col min="8968" max="8968" width="0" style="1" hidden="1" customWidth="1"/>
    <col min="8969" max="8969" width="21.7109375" style="1" customWidth="1"/>
    <col min="8970" max="8970" width="13.140625" style="1" customWidth="1"/>
    <col min="8971" max="8971" width="20" style="1" customWidth="1"/>
    <col min="8972" max="8972" width="14.7109375" style="1" customWidth="1"/>
    <col min="8973" max="8973" width="9.28515625" style="1" customWidth="1"/>
    <col min="8974" max="8974" width="8" style="1" customWidth="1"/>
    <col min="8975" max="8975" width="33.28515625" style="1" customWidth="1"/>
    <col min="8976" max="8976" width="13.140625" style="1" bestFit="1" customWidth="1"/>
    <col min="8977" max="8977" width="11.140625" style="1" bestFit="1" customWidth="1"/>
    <col min="8978" max="8978" width="11.28515625" style="1" customWidth="1"/>
    <col min="8979" max="8979" width="10.5703125" style="1" customWidth="1"/>
    <col min="8980" max="8980" width="11" style="1" bestFit="1" customWidth="1"/>
    <col min="8981" max="8982" width="9" style="1" customWidth="1"/>
    <col min="8983" max="8983" width="10.7109375" style="1" customWidth="1"/>
    <col min="8984" max="8984" width="9" style="1" bestFit="1" customWidth="1"/>
    <col min="8985" max="8985" width="11.28515625" style="1" customWidth="1"/>
    <col min="8986" max="8986" width="11.140625" style="1" customWidth="1"/>
    <col min="8987" max="8987" width="9.140625" style="1"/>
    <col min="8988" max="8988" width="9.85546875" style="1" bestFit="1" customWidth="1"/>
    <col min="8989" max="9216" width="9.140625" style="1"/>
    <col min="9217" max="9217" width="9.140625" style="1" customWidth="1"/>
    <col min="9218" max="9218" width="36.7109375" style="1" customWidth="1"/>
    <col min="9219" max="9220" width="14.28515625" style="1" customWidth="1"/>
    <col min="9221" max="9221" width="22.7109375" style="1" customWidth="1"/>
    <col min="9222" max="9222" width="11.7109375" style="1" customWidth="1"/>
    <col min="9223" max="9223" width="19.42578125" style="1" customWidth="1"/>
    <col min="9224" max="9224" width="0" style="1" hidden="1" customWidth="1"/>
    <col min="9225" max="9225" width="21.7109375" style="1" customWidth="1"/>
    <col min="9226" max="9226" width="13.140625" style="1" customWidth="1"/>
    <col min="9227" max="9227" width="20" style="1" customWidth="1"/>
    <col min="9228" max="9228" width="14.7109375" style="1" customWidth="1"/>
    <col min="9229" max="9229" width="9.28515625" style="1" customWidth="1"/>
    <col min="9230" max="9230" width="8" style="1" customWidth="1"/>
    <col min="9231" max="9231" width="33.28515625" style="1" customWidth="1"/>
    <col min="9232" max="9232" width="13.140625" style="1" bestFit="1" customWidth="1"/>
    <col min="9233" max="9233" width="11.140625" style="1" bestFit="1" customWidth="1"/>
    <col min="9234" max="9234" width="11.28515625" style="1" customWidth="1"/>
    <col min="9235" max="9235" width="10.5703125" style="1" customWidth="1"/>
    <col min="9236" max="9236" width="11" style="1" bestFit="1" customWidth="1"/>
    <col min="9237" max="9238" width="9" style="1" customWidth="1"/>
    <col min="9239" max="9239" width="10.7109375" style="1" customWidth="1"/>
    <col min="9240" max="9240" width="9" style="1" bestFit="1" customWidth="1"/>
    <col min="9241" max="9241" width="11.28515625" style="1" customWidth="1"/>
    <col min="9242" max="9242" width="11.140625" style="1" customWidth="1"/>
    <col min="9243" max="9243" width="9.140625" style="1"/>
    <col min="9244" max="9244" width="9.85546875" style="1" bestFit="1" customWidth="1"/>
    <col min="9245" max="9472" width="9.140625" style="1"/>
    <col min="9473" max="9473" width="9.140625" style="1" customWidth="1"/>
    <col min="9474" max="9474" width="36.7109375" style="1" customWidth="1"/>
    <col min="9475" max="9476" width="14.28515625" style="1" customWidth="1"/>
    <col min="9477" max="9477" width="22.7109375" style="1" customWidth="1"/>
    <col min="9478" max="9478" width="11.7109375" style="1" customWidth="1"/>
    <col min="9479" max="9479" width="19.42578125" style="1" customWidth="1"/>
    <col min="9480" max="9480" width="0" style="1" hidden="1" customWidth="1"/>
    <col min="9481" max="9481" width="21.7109375" style="1" customWidth="1"/>
    <col min="9482" max="9482" width="13.140625" style="1" customWidth="1"/>
    <col min="9483" max="9483" width="20" style="1" customWidth="1"/>
    <col min="9484" max="9484" width="14.7109375" style="1" customWidth="1"/>
    <col min="9485" max="9485" width="9.28515625" style="1" customWidth="1"/>
    <col min="9486" max="9486" width="8" style="1" customWidth="1"/>
    <col min="9487" max="9487" width="33.28515625" style="1" customWidth="1"/>
    <col min="9488" max="9488" width="13.140625" style="1" bestFit="1" customWidth="1"/>
    <col min="9489" max="9489" width="11.140625" style="1" bestFit="1" customWidth="1"/>
    <col min="9490" max="9490" width="11.28515625" style="1" customWidth="1"/>
    <col min="9491" max="9491" width="10.5703125" style="1" customWidth="1"/>
    <col min="9492" max="9492" width="11" style="1" bestFit="1" customWidth="1"/>
    <col min="9493" max="9494" width="9" style="1" customWidth="1"/>
    <col min="9495" max="9495" width="10.7109375" style="1" customWidth="1"/>
    <col min="9496" max="9496" width="9" style="1" bestFit="1" customWidth="1"/>
    <col min="9497" max="9497" width="11.28515625" style="1" customWidth="1"/>
    <col min="9498" max="9498" width="11.140625" style="1" customWidth="1"/>
    <col min="9499" max="9499" width="9.140625" style="1"/>
    <col min="9500" max="9500" width="9.85546875" style="1" bestFit="1" customWidth="1"/>
    <col min="9501" max="9728" width="9.140625" style="1"/>
    <col min="9729" max="9729" width="9.140625" style="1" customWidth="1"/>
    <col min="9730" max="9730" width="36.7109375" style="1" customWidth="1"/>
    <col min="9731" max="9732" width="14.28515625" style="1" customWidth="1"/>
    <col min="9733" max="9733" width="22.7109375" style="1" customWidth="1"/>
    <col min="9734" max="9734" width="11.7109375" style="1" customWidth="1"/>
    <col min="9735" max="9735" width="19.42578125" style="1" customWidth="1"/>
    <col min="9736" max="9736" width="0" style="1" hidden="1" customWidth="1"/>
    <col min="9737" max="9737" width="21.7109375" style="1" customWidth="1"/>
    <col min="9738" max="9738" width="13.140625" style="1" customWidth="1"/>
    <col min="9739" max="9739" width="20" style="1" customWidth="1"/>
    <col min="9740" max="9740" width="14.7109375" style="1" customWidth="1"/>
    <col min="9741" max="9741" width="9.28515625" style="1" customWidth="1"/>
    <col min="9742" max="9742" width="8" style="1" customWidth="1"/>
    <col min="9743" max="9743" width="33.28515625" style="1" customWidth="1"/>
    <col min="9744" max="9744" width="13.140625" style="1" bestFit="1" customWidth="1"/>
    <col min="9745" max="9745" width="11.140625" style="1" bestFit="1" customWidth="1"/>
    <col min="9746" max="9746" width="11.28515625" style="1" customWidth="1"/>
    <col min="9747" max="9747" width="10.5703125" style="1" customWidth="1"/>
    <col min="9748" max="9748" width="11" style="1" bestFit="1" customWidth="1"/>
    <col min="9749" max="9750" width="9" style="1" customWidth="1"/>
    <col min="9751" max="9751" width="10.7109375" style="1" customWidth="1"/>
    <col min="9752" max="9752" width="9" style="1" bestFit="1" customWidth="1"/>
    <col min="9753" max="9753" width="11.28515625" style="1" customWidth="1"/>
    <col min="9754" max="9754" width="11.140625" style="1" customWidth="1"/>
    <col min="9755" max="9755" width="9.140625" style="1"/>
    <col min="9756" max="9756" width="9.85546875" style="1" bestFit="1" customWidth="1"/>
    <col min="9757" max="9984" width="9.140625" style="1"/>
    <col min="9985" max="9985" width="9.140625" style="1" customWidth="1"/>
    <col min="9986" max="9986" width="36.7109375" style="1" customWidth="1"/>
    <col min="9987" max="9988" width="14.28515625" style="1" customWidth="1"/>
    <col min="9989" max="9989" width="22.7109375" style="1" customWidth="1"/>
    <col min="9990" max="9990" width="11.7109375" style="1" customWidth="1"/>
    <col min="9991" max="9991" width="19.42578125" style="1" customWidth="1"/>
    <col min="9992" max="9992" width="0" style="1" hidden="1" customWidth="1"/>
    <col min="9993" max="9993" width="21.7109375" style="1" customWidth="1"/>
    <col min="9994" max="9994" width="13.140625" style="1" customWidth="1"/>
    <col min="9995" max="9995" width="20" style="1" customWidth="1"/>
    <col min="9996" max="9996" width="14.7109375" style="1" customWidth="1"/>
    <col min="9997" max="9997" width="9.28515625" style="1" customWidth="1"/>
    <col min="9998" max="9998" width="8" style="1" customWidth="1"/>
    <col min="9999" max="9999" width="33.28515625" style="1" customWidth="1"/>
    <col min="10000" max="10000" width="13.140625" style="1" bestFit="1" customWidth="1"/>
    <col min="10001" max="10001" width="11.140625" style="1" bestFit="1" customWidth="1"/>
    <col min="10002" max="10002" width="11.28515625" style="1" customWidth="1"/>
    <col min="10003" max="10003" width="10.5703125" style="1" customWidth="1"/>
    <col min="10004" max="10004" width="11" style="1" bestFit="1" customWidth="1"/>
    <col min="10005" max="10006" width="9" style="1" customWidth="1"/>
    <col min="10007" max="10007" width="10.7109375" style="1" customWidth="1"/>
    <col min="10008" max="10008" width="9" style="1" bestFit="1" customWidth="1"/>
    <col min="10009" max="10009" width="11.28515625" style="1" customWidth="1"/>
    <col min="10010" max="10010" width="11.140625" style="1" customWidth="1"/>
    <col min="10011" max="10011" width="9.140625" style="1"/>
    <col min="10012" max="10012" width="9.85546875" style="1" bestFit="1" customWidth="1"/>
    <col min="10013" max="10240" width="9.140625" style="1"/>
    <col min="10241" max="10241" width="9.140625" style="1" customWidth="1"/>
    <col min="10242" max="10242" width="36.7109375" style="1" customWidth="1"/>
    <col min="10243" max="10244" width="14.28515625" style="1" customWidth="1"/>
    <col min="10245" max="10245" width="22.7109375" style="1" customWidth="1"/>
    <col min="10246" max="10246" width="11.7109375" style="1" customWidth="1"/>
    <col min="10247" max="10247" width="19.42578125" style="1" customWidth="1"/>
    <col min="10248" max="10248" width="0" style="1" hidden="1" customWidth="1"/>
    <col min="10249" max="10249" width="21.7109375" style="1" customWidth="1"/>
    <col min="10250" max="10250" width="13.140625" style="1" customWidth="1"/>
    <col min="10251" max="10251" width="20" style="1" customWidth="1"/>
    <col min="10252" max="10252" width="14.7109375" style="1" customWidth="1"/>
    <col min="10253" max="10253" width="9.28515625" style="1" customWidth="1"/>
    <col min="10254" max="10254" width="8" style="1" customWidth="1"/>
    <col min="10255" max="10255" width="33.28515625" style="1" customWidth="1"/>
    <col min="10256" max="10256" width="13.140625" style="1" bestFit="1" customWidth="1"/>
    <col min="10257" max="10257" width="11.140625" style="1" bestFit="1" customWidth="1"/>
    <col min="10258" max="10258" width="11.28515625" style="1" customWidth="1"/>
    <col min="10259" max="10259" width="10.5703125" style="1" customWidth="1"/>
    <col min="10260" max="10260" width="11" style="1" bestFit="1" customWidth="1"/>
    <col min="10261" max="10262" width="9" style="1" customWidth="1"/>
    <col min="10263" max="10263" width="10.7109375" style="1" customWidth="1"/>
    <col min="10264" max="10264" width="9" style="1" bestFit="1" customWidth="1"/>
    <col min="10265" max="10265" width="11.28515625" style="1" customWidth="1"/>
    <col min="10266" max="10266" width="11.140625" style="1" customWidth="1"/>
    <col min="10267" max="10267" width="9.140625" style="1"/>
    <col min="10268" max="10268" width="9.85546875" style="1" bestFit="1" customWidth="1"/>
    <col min="10269" max="10496" width="9.140625" style="1"/>
    <col min="10497" max="10497" width="9.140625" style="1" customWidth="1"/>
    <col min="10498" max="10498" width="36.7109375" style="1" customWidth="1"/>
    <col min="10499" max="10500" width="14.28515625" style="1" customWidth="1"/>
    <col min="10501" max="10501" width="22.7109375" style="1" customWidth="1"/>
    <col min="10502" max="10502" width="11.7109375" style="1" customWidth="1"/>
    <col min="10503" max="10503" width="19.42578125" style="1" customWidth="1"/>
    <col min="10504" max="10504" width="0" style="1" hidden="1" customWidth="1"/>
    <col min="10505" max="10505" width="21.7109375" style="1" customWidth="1"/>
    <col min="10506" max="10506" width="13.140625" style="1" customWidth="1"/>
    <col min="10507" max="10507" width="20" style="1" customWidth="1"/>
    <col min="10508" max="10508" width="14.7109375" style="1" customWidth="1"/>
    <col min="10509" max="10509" width="9.28515625" style="1" customWidth="1"/>
    <col min="10510" max="10510" width="8" style="1" customWidth="1"/>
    <col min="10511" max="10511" width="33.28515625" style="1" customWidth="1"/>
    <col min="10512" max="10512" width="13.140625" style="1" bestFit="1" customWidth="1"/>
    <col min="10513" max="10513" width="11.140625" style="1" bestFit="1" customWidth="1"/>
    <col min="10514" max="10514" width="11.28515625" style="1" customWidth="1"/>
    <col min="10515" max="10515" width="10.5703125" style="1" customWidth="1"/>
    <col min="10516" max="10516" width="11" style="1" bestFit="1" customWidth="1"/>
    <col min="10517" max="10518" width="9" style="1" customWidth="1"/>
    <col min="10519" max="10519" width="10.7109375" style="1" customWidth="1"/>
    <col min="10520" max="10520" width="9" style="1" bestFit="1" customWidth="1"/>
    <col min="10521" max="10521" width="11.28515625" style="1" customWidth="1"/>
    <col min="10522" max="10522" width="11.140625" style="1" customWidth="1"/>
    <col min="10523" max="10523" width="9.140625" style="1"/>
    <col min="10524" max="10524" width="9.85546875" style="1" bestFit="1" customWidth="1"/>
    <col min="10525" max="10752" width="9.140625" style="1"/>
    <col min="10753" max="10753" width="9.140625" style="1" customWidth="1"/>
    <col min="10754" max="10754" width="36.7109375" style="1" customWidth="1"/>
    <col min="10755" max="10756" width="14.28515625" style="1" customWidth="1"/>
    <col min="10757" max="10757" width="22.7109375" style="1" customWidth="1"/>
    <col min="10758" max="10758" width="11.7109375" style="1" customWidth="1"/>
    <col min="10759" max="10759" width="19.42578125" style="1" customWidth="1"/>
    <col min="10760" max="10760" width="0" style="1" hidden="1" customWidth="1"/>
    <col min="10761" max="10761" width="21.7109375" style="1" customWidth="1"/>
    <col min="10762" max="10762" width="13.140625" style="1" customWidth="1"/>
    <col min="10763" max="10763" width="20" style="1" customWidth="1"/>
    <col min="10764" max="10764" width="14.7109375" style="1" customWidth="1"/>
    <col min="10765" max="10765" width="9.28515625" style="1" customWidth="1"/>
    <col min="10766" max="10766" width="8" style="1" customWidth="1"/>
    <col min="10767" max="10767" width="33.28515625" style="1" customWidth="1"/>
    <col min="10768" max="10768" width="13.140625" style="1" bestFit="1" customWidth="1"/>
    <col min="10769" max="10769" width="11.140625" style="1" bestFit="1" customWidth="1"/>
    <col min="10770" max="10770" width="11.28515625" style="1" customWidth="1"/>
    <col min="10771" max="10771" width="10.5703125" style="1" customWidth="1"/>
    <col min="10772" max="10772" width="11" style="1" bestFit="1" customWidth="1"/>
    <col min="10773" max="10774" width="9" style="1" customWidth="1"/>
    <col min="10775" max="10775" width="10.7109375" style="1" customWidth="1"/>
    <col min="10776" max="10776" width="9" style="1" bestFit="1" customWidth="1"/>
    <col min="10777" max="10777" width="11.28515625" style="1" customWidth="1"/>
    <col min="10778" max="10778" width="11.140625" style="1" customWidth="1"/>
    <col min="10779" max="10779" width="9.140625" style="1"/>
    <col min="10780" max="10780" width="9.85546875" style="1" bestFit="1" customWidth="1"/>
    <col min="10781" max="11008" width="9.140625" style="1"/>
    <col min="11009" max="11009" width="9.140625" style="1" customWidth="1"/>
    <col min="11010" max="11010" width="36.7109375" style="1" customWidth="1"/>
    <col min="11011" max="11012" width="14.28515625" style="1" customWidth="1"/>
    <col min="11013" max="11013" width="22.7109375" style="1" customWidth="1"/>
    <col min="11014" max="11014" width="11.7109375" style="1" customWidth="1"/>
    <col min="11015" max="11015" width="19.42578125" style="1" customWidth="1"/>
    <col min="11016" max="11016" width="0" style="1" hidden="1" customWidth="1"/>
    <col min="11017" max="11017" width="21.7109375" style="1" customWidth="1"/>
    <col min="11018" max="11018" width="13.140625" style="1" customWidth="1"/>
    <col min="11019" max="11019" width="20" style="1" customWidth="1"/>
    <col min="11020" max="11020" width="14.7109375" style="1" customWidth="1"/>
    <col min="11021" max="11021" width="9.28515625" style="1" customWidth="1"/>
    <col min="11022" max="11022" width="8" style="1" customWidth="1"/>
    <col min="11023" max="11023" width="33.28515625" style="1" customWidth="1"/>
    <col min="11024" max="11024" width="13.140625" style="1" bestFit="1" customWidth="1"/>
    <col min="11025" max="11025" width="11.140625" style="1" bestFit="1" customWidth="1"/>
    <col min="11026" max="11026" width="11.28515625" style="1" customWidth="1"/>
    <col min="11027" max="11027" width="10.5703125" style="1" customWidth="1"/>
    <col min="11028" max="11028" width="11" style="1" bestFit="1" customWidth="1"/>
    <col min="11029" max="11030" width="9" style="1" customWidth="1"/>
    <col min="11031" max="11031" width="10.7109375" style="1" customWidth="1"/>
    <col min="11032" max="11032" width="9" style="1" bestFit="1" customWidth="1"/>
    <col min="11033" max="11033" width="11.28515625" style="1" customWidth="1"/>
    <col min="11034" max="11034" width="11.140625" style="1" customWidth="1"/>
    <col min="11035" max="11035" width="9.140625" style="1"/>
    <col min="11036" max="11036" width="9.85546875" style="1" bestFit="1" customWidth="1"/>
    <col min="11037" max="11264" width="9.140625" style="1"/>
    <col min="11265" max="11265" width="9.140625" style="1" customWidth="1"/>
    <col min="11266" max="11266" width="36.7109375" style="1" customWidth="1"/>
    <col min="11267" max="11268" width="14.28515625" style="1" customWidth="1"/>
    <col min="11269" max="11269" width="22.7109375" style="1" customWidth="1"/>
    <col min="11270" max="11270" width="11.7109375" style="1" customWidth="1"/>
    <col min="11271" max="11271" width="19.42578125" style="1" customWidth="1"/>
    <col min="11272" max="11272" width="0" style="1" hidden="1" customWidth="1"/>
    <col min="11273" max="11273" width="21.7109375" style="1" customWidth="1"/>
    <col min="11274" max="11274" width="13.140625" style="1" customWidth="1"/>
    <col min="11275" max="11275" width="20" style="1" customWidth="1"/>
    <col min="11276" max="11276" width="14.7109375" style="1" customWidth="1"/>
    <col min="11277" max="11277" width="9.28515625" style="1" customWidth="1"/>
    <col min="11278" max="11278" width="8" style="1" customWidth="1"/>
    <col min="11279" max="11279" width="33.28515625" style="1" customWidth="1"/>
    <col min="11280" max="11280" width="13.140625" style="1" bestFit="1" customWidth="1"/>
    <col min="11281" max="11281" width="11.140625" style="1" bestFit="1" customWidth="1"/>
    <col min="11282" max="11282" width="11.28515625" style="1" customWidth="1"/>
    <col min="11283" max="11283" width="10.5703125" style="1" customWidth="1"/>
    <col min="11284" max="11284" width="11" style="1" bestFit="1" customWidth="1"/>
    <col min="11285" max="11286" width="9" style="1" customWidth="1"/>
    <col min="11287" max="11287" width="10.7109375" style="1" customWidth="1"/>
    <col min="11288" max="11288" width="9" style="1" bestFit="1" customWidth="1"/>
    <col min="11289" max="11289" width="11.28515625" style="1" customWidth="1"/>
    <col min="11290" max="11290" width="11.140625" style="1" customWidth="1"/>
    <col min="11291" max="11291" width="9.140625" style="1"/>
    <col min="11292" max="11292" width="9.85546875" style="1" bestFit="1" customWidth="1"/>
    <col min="11293" max="11520" width="9.140625" style="1"/>
    <col min="11521" max="11521" width="9.140625" style="1" customWidth="1"/>
    <col min="11522" max="11522" width="36.7109375" style="1" customWidth="1"/>
    <col min="11523" max="11524" width="14.28515625" style="1" customWidth="1"/>
    <col min="11525" max="11525" width="22.7109375" style="1" customWidth="1"/>
    <col min="11526" max="11526" width="11.7109375" style="1" customWidth="1"/>
    <col min="11527" max="11527" width="19.42578125" style="1" customWidth="1"/>
    <col min="11528" max="11528" width="0" style="1" hidden="1" customWidth="1"/>
    <col min="11529" max="11529" width="21.7109375" style="1" customWidth="1"/>
    <col min="11530" max="11530" width="13.140625" style="1" customWidth="1"/>
    <col min="11531" max="11531" width="20" style="1" customWidth="1"/>
    <col min="11532" max="11532" width="14.7109375" style="1" customWidth="1"/>
    <col min="11533" max="11533" width="9.28515625" style="1" customWidth="1"/>
    <col min="11534" max="11534" width="8" style="1" customWidth="1"/>
    <col min="11535" max="11535" width="33.28515625" style="1" customWidth="1"/>
    <col min="11536" max="11536" width="13.140625" style="1" bestFit="1" customWidth="1"/>
    <col min="11537" max="11537" width="11.140625" style="1" bestFit="1" customWidth="1"/>
    <col min="11538" max="11538" width="11.28515625" style="1" customWidth="1"/>
    <col min="11539" max="11539" width="10.5703125" style="1" customWidth="1"/>
    <col min="11540" max="11540" width="11" style="1" bestFit="1" customWidth="1"/>
    <col min="11541" max="11542" width="9" style="1" customWidth="1"/>
    <col min="11543" max="11543" width="10.7109375" style="1" customWidth="1"/>
    <col min="11544" max="11544" width="9" style="1" bestFit="1" customWidth="1"/>
    <col min="11545" max="11545" width="11.28515625" style="1" customWidth="1"/>
    <col min="11546" max="11546" width="11.140625" style="1" customWidth="1"/>
    <col min="11547" max="11547" width="9.140625" style="1"/>
    <col min="11548" max="11548" width="9.85546875" style="1" bestFit="1" customWidth="1"/>
    <col min="11549" max="11776" width="9.140625" style="1"/>
    <col min="11777" max="11777" width="9.140625" style="1" customWidth="1"/>
    <col min="11778" max="11778" width="36.7109375" style="1" customWidth="1"/>
    <col min="11779" max="11780" width="14.28515625" style="1" customWidth="1"/>
    <col min="11781" max="11781" width="22.7109375" style="1" customWidth="1"/>
    <col min="11782" max="11782" width="11.7109375" style="1" customWidth="1"/>
    <col min="11783" max="11783" width="19.42578125" style="1" customWidth="1"/>
    <col min="11784" max="11784" width="0" style="1" hidden="1" customWidth="1"/>
    <col min="11785" max="11785" width="21.7109375" style="1" customWidth="1"/>
    <col min="11786" max="11786" width="13.140625" style="1" customWidth="1"/>
    <col min="11787" max="11787" width="20" style="1" customWidth="1"/>
    <col min="11788" max="11788" width="14.7109375" style="1" customWidth="1"/>
    <col min="11789" max="11789" width="9.28515625" style="1" customWidth="1"/>
    <col min="11790" max="11790" width="8" style="1" customWidth="1"/>
    <col min="11791" max="11791" width="33.28515625" style="1" customWidth="1"/>
    <col min="11792" max="11792" width="13.140625" style="1" bestFit="1" customWidth="1"/>
    <col min="11793" max="11793" width="11.140625" style="1" bestFit="1" customWidth="1"/>
    <col min="11794" max="11794" width="11.28515625" style="1" customWidth="1"/>
    <col min="11795" max="11795" width="10.5703125" style="1" customWidth="1"/>
    <col min="11796" max="11796" width="11" style="1" bestFit="1" customWidth="1"/>
    <col min="11797" max="11798" width="9" style="1" customWidth="1"/>
    <col min="11799" max="11799" width="10.7109375" style="1" customWidth="1"/>
    <col min="11800" max="11800" width="9" style="1" bestFit="1" customWidth="1"/>
    <col min="11801" max="11801" width="11.28515625" style="1" customWidth="1"/>
    <col min="11802" max="11802" width="11.140625" style="1" customWidth="1"/>
    <col min="11803" max="11803" width="9.140625" style="1"/>
    <col min="11804" max="11804" width="9.85546875" style="1" bestFit="1" customWidth="1"/>
    <col min="11805" max="12032" width="9.140625" style="1"/>
    <col min="12033" max="12033" width="9.140625" style="1" customWidth="1"/>
    <col min="12034" max="12034" width="36.7109375" style="1" customWidth="1"/>
    <col min="12035" max="12036" width="14.28515625" style="1" customWidth="1"/>
    <col min="12037" max="12037" width="22.7109375" style="1" customWidth="1"/>
    <col min="12038" max="12038" width="11.7109375" style="1" customWidth="1"/>
    <col min="12039" max="12039" width="19.42578125" style="1" customWidth="1"/>
    <col min="12040" max="12040" width="0" style="1" hidden="1" customWidth="1"/>
    <col min="12041" max="12041" width="21.7109375" style="1" customWidth="1"/>
    <col min="12042" max="12042" width="13.140625" style="1" customWidth="1"/>
    <col min="12043" max="12043" width="20" style="1" customWidth="1"/>
    <col min="12044" max="12044" width="14.7109375" style="1" customWidth="1"/>
    <col min="12045" max="12045" width="9.28515625" style="1" customWidth="1"/>
    <col min="12046" max="12046" width="8" style="1" customWidth="1"/>
    <col min="12047" max="12047" width="33.28515625" style="1" customWidth="1"/>
    <col min="12048" max="12048" width="13.140625" style="1" bestFit="1" customWidth="1"/>
    <col min="12049" max="12049" width="11.140625" style="1" bestFit="1" customWidth="1"/>
    <col min="12050" max="12050" width="11.28515625" style="1" customWidth="1"/>
    <col min="12051" max="12051" width="10.5703125" style="1" customWidth="1"/>
    <col min="12052" max="12052" width="11" style="1" bestFit="1" customWidth="1"/>
    <col min="12053" max="12054" width="9" style="1" customWidth="1"/>
    <col min="12055" max="12055" width="10.7109375" style="1" customWidth="1"/>
    <col min="12056" max="12056" width="9" style="1" bestFit="1" customWidth="1"/>
    <col min="12057" max="12057" width="11.28515625" style="1" customWidth="1"/>
    <col min="12058" max="12058" width="11.140625" style="1" customWidth="1"/>
    <col min="12059" max="12059" width="9.140625" style="1"/>
    <col min="12060" max="12060" width="9.85546875" style="1" bestFit="1" customWidth="1"/>
    <col min="12061" max="12288" width="9.140625" style="1"/>
    <col min="12289" max="12289" width="9.140625" style="1" customWidth="1"/>
    <col min="12290" max="12290" width="36.7109375" style="1" customWidth="1"/>
    <col min="12291" max="12292" width="14.28515625" style="1" customWidth="1"/>
    <col min="12293" max="12293" width="22.7109375" style="1" customWidth="1"/>
    <col min="12294" max="12294" width="11.7109375" style="1" customWidth="1"/>
    <col min="12295" max="12295" width="19.42578125" style="1" customWidth="1"/>
    <col min="12296" max="12296" width="0" style="1" hidden="1" customWidth="1"/>
    <col min="12297" max="12297" width="21.7109375" style="1" customWidth="1"/>
    <col min="12298" max="12298" width="13.140625" style="1" customWidth="1"/>
    <col min="12299" max="12299" width="20" style="1" customWidth="1"/>
    <col min="12300" max="12300" width="14.7109375" style="1" customWidth="1"/>
    <col min="12301" max="12301" width="9.28515625" style="1" customWidth="1"/>
    <col min="12302" max="12302" width="8" style="1" customWidth="1"/>
    <col min="12303" max="12303" width="33.28515625" style="1" customWidth="1"/>
    <col min="12304" max="12304" width="13.140625" style="1" bestFit="1" customWidth="1"/>
    <col min="12305" max="12305" width="11.140625" style="1" bestFit="1" customWidth="1"/>
    <col min="12306" max="12306" width="11.28515625" style="1" customWidth="1"/>
    <col min="12307" max="12307" width="10.5703125" style="1" customWidth="1"/>
    <col min="12308" max="12308" width="11" style="1" bestFit="1" customWidth="1"/>
    <col min="12309" max="12310" width="9" style="1" customWidth="1"/>
    <col min="12311" max="12311" width="10.7109375" style="1" customWidth="1"/>
    <col min="12312" max="12312" width="9" style="1" bestFit="1" customWidth="1"/>
    <col min="12313" max="12313" width="11.28515625" style="1" customWidth="1"/>
    <col min="12314" max="12314" width="11.140625" style="1" customWidth="1"/>
    <col min="12315" max="12315" width="9.140625" style="1"/>
    <col min="12316" max="12316" width="9.85546875" style="1" bestFit="1" customWidth="1"/>
    <col min="12317" max="12544" width="9.140625" style="1"/>
    <col min="12545" max="12545" width="9.140625" style="1" customWidth="1"/>
    <col min="12546" max="12546" width="36.7109375" style="1" customWidth="1"/>
    <col min="12547" max="12548" width="14.28515625" style="1" customWidth="1"/>
    <col min="12549" max="12549" width="22.7109375" style="1" customWidth="1"/>
    <col min="12550" max="12550" width="11.7109375" style="1" customWidth="1"/>
    <col min="12551" max="12551" width="19.42578125" style="1" customWidth="1"/>
    <col min="12552" max="12552" width="0" style="1" hidden="1" customWidth="1"/>
    <col min="12553" max="12553" width="21.7109375" style="1" customWidth="1"/>
    <col min="12554" max="12554" width="13.140625" style="1" customWidth="1"/>
    <col min="12555" max="12555" width="20" style="1" customWidth="1"/>
    <col min="12556" max="12556" width="14.7109375" style="1" customWidth="1"/>
    <col min="12557" max="12557" width="9.28515625" style="1" customWidth="1"/>
    <col min="12558" max="12558" width="8" style="1" customWidth="1"/>
    <col min="12559" max="12559" width="33.28515625" style="1" customWidth="1"/>
    <col min="12560" max="12560" width="13.140625" style="1" bestFit="1" customWidth="1"/>
    <col min="12561" max="12561" width="11.140625" style="1" bestFit="1" customWidth="1"/>
    <col min="12562" max="12562" width="11.28515625" style="1" customWidth="1"/>
    <col min="12563" max="12563" width="10.5703125" style="1" customWidth="1"/>
    <col min="12564" max="12564" width="11" style="1" bestFit="1" customWidth="1"/>
    <col min="12565" max="12566" width="9" style="1" customWidth="1"/>
    <col min="12567" max="12567" width="10.7109375" style="1" customWidth="1"/>
    <col min="12568" max="12568" width="9" style="1" bestFit="1" customWidth="1"/>
    <col min="12569" max="12569" width="11.28515625" style="1" customWidth="1"/>
    <col min="12570" max="12570" width="11.140625" style="1" customWidth="1"/>
    <col min="12571" max="12571" width="9.140625" style="1"/>
    <col min="12572" max="12572" width="9.85546875" style="1" bestFit="1" customWidth="1"/>
    <col min="12573" max="12800" width="9.140625" style="1"/>
    <col min="12801" max="12801" width="9.140625" style="1" customWidth="1"/>
    <col min="12802" max="12802" width="36.7109375" style="1" customWidth="1"/>
    <col min="12803" max="12804" width="14.28515625" style="1" customWidth="1"/>
    <col min="12805" max="12805" width="22.7109375" style="1" customWidth="1"/>
    <col min="12806" max="12806" width="11.7109375" style="1" customWidth="1"/>
    <col min="12807" max="12807" width="19.42578125" style="1" customWidth="1"/>
    <col min="12808" max="12808" width="0" style="1" hidden="1" customWidth="1"/>
    <col min="12809" max="12809" width="21.7109375" style="1" customWidth="1"/>
    <col min="12810" max="12810" width="13.140625" style="1" customWidth="1"/>
    <col min="12811" max="12811" width="20" style="1" customWidth="1"/>
    <col min="12812" max="12812" width="14.7109375" style="1" customWidth="1"/>
    <col min="12813" max="12813" width="9.28515625" style="1" customWidth="1"/>
    <col min="12814" max="12814" width="8" style="1" customWidth="1"/>
    <col min="12815" max="12815" width="33.28515625" style="1" customWidth="1"/>
    <col min="12816" max="12816" width="13.140625" style="1" bestFit="1" customWidth="1"/>
    <col min="12817" max="12817" width="11.140625" style="1" bestFit="1" customWidth="1"/>
    <col min="12818" max="12818" width="11.28515625" style="1" customWidth="1"/>
    <col min="12819" max="12819" width="10.5703125" style="1" customWidth="1"/>
    <col min="12820" max="12820" width="11" style="1" bestFit="1" customWidth="1"/>
    <col min="12821" max="12822" width="9" style="1" customWidth="1"/>
    <col min="12823" max="12823" width="10.7109375" style="1" customWidth="1"/>
    <col min="12824" max="12824" width="9" style="1" bestFit="1" customWidth="1"/>
    <col min="12825" max="12825" width="11.28515625" style="1" customWidth="1"/>
    <col min="12826" max="12826" width="11.140625" style="1" customWidth="1"/>
    <col min="12827" max="12827" width="9.140625" style="1"/>
    <col min="12828" max="12828" width="9.85546875" style="1" bestFit="1" customWidth="1"/>
    <col min="12829" max="13056" width="9.140625" style="1"/>
    <col min="13057" max="13057" width="9.140625" style="1" customWidth="1"/>
    <col min="13058" max="13058" width="36.7109375" style="1" customWidth="1"/>
    <col min="13059" max="13060" width="14.28515625" style="1" customWidth="1"/>
    <col min="13061" max="13061" width="22.7109375" style="1" customWidth="1"/>
    <col min="13062" max="13062" width="11.7109375" style="1" customWidth="1"/>
    <col min="13063" max="13063" width="19.42578125" style="1" customWidth="1"/>
    <col min="13064" max="13064" width="0" style="1" hidden="1" customWidth="1"/>
    <col min="13065" max="13065" width="21.7109375" style="1" customWidth="1"/>
    <col min="13066" max="13066" width="13.140625" style="1" customWidth="1"/>
    <col min="13067" max="13067" width="20" style="1" customWidth="1"/>
    <col min="13068" max="13068" width="14.7109375" style="1" customWidth="1"/>
    <col min="13069" max="13069" width="9.28515625" style="1" customWidth="1"/>
    <col min="13070" max="13070" width="8" style="1" customWidth="1"/>
    <col min="13071" max="13071" width="33.28515625" style="1" customWidth="1"/>
    <col min="13072" max="13072" width="13.140625" style="1" bestFit="1" customWidth="1"/>
    <col min="13073" max="13073" width="11.140625" style="1" bestFit="1" customWidth="1"/>
    <col min="13074" max="13074" width="11.28515625" style="1" customWidth="1"/>
    <col min="13075" max="13075" width="10.5703125" style="1" customWidth="1"/>
    <col min="13076" max="13076" width="11" style="1" bestFit="1" customWidth="1"/>
    <col min="13077" max="13078" width="9" style="1" customWidth="1"/>
    <col min="13079" max="13079" width="10.7109375" style="1" customWidth="1"/>
    <col min="13080" max="13080" width="9" style="1" bestFit="1" customWidth="1"/>
    <col min="13081" max="13081" width="11.28515625" style="1" customWidth="1"/>
    <col min="13082" max="13082" width="11.140625" style="1" customWidth="1"/>
    <col min="13083" max="13083" width="9.140625" style="1"/>
    <col min="13084" max="13084" width="9.85546875" style="1" bestFit="1" customWidth="1"/>
    <col min="13085" max="13312" width="9.140625" style="1"/>
    <col min="13313" max="13313" width="9.140625" style="1" customWidth="1"/>
    <col min="13314" max="13314" width="36.7109375" style="1" customWidth="1"/>
    <col min="13315" max="13316" width="14.28515625" style="1" customWidth="1"/>
    <col min="13317" max="13317" width="22.7109375" style="1" customWidth="1"/>
    <col min="13318" max="13318" width="11.7109375" style="1" customWidth="1"/>
    <col min="13319" max="13319" width="19.42578125" style="1" customWidth="1"/>
    <col min="13320" max="13320" width="0" style="1" hidden="1" customWidth="1"/>
    <col min="13321" max="13321" width="21.7109375" style="1" customWidth="1"/>
    <col min="13322" max="13322" width="13.140625" style="1" customWidth="1"/>
    <col min="13323" max="13323" width="20" style="1" customWidth="1"/>
    <col min="13324" max="13324" width="14.7109375" style="1" customWidth="1"/>
    <col min="13325" max="13325" width="9.28515625" style="1" customWidth="1"/>
    <col min="13326" max="13326" width="8" style="1" customWidth="1"/>
    <col min="13327" max="13327" width="33.28515625" style="1" customWidth="1"/>
    <col min="13328" max="13328" width="13.140625" style="1" bestFit="1" customWidth="1"/>
    <col min="13329" max="13329" width="11.140625" style="1" bestFit="1" customWidth="1"/>
    <col min="13330" max="13330" width="11.28515625" style="1" customWidth="1"/>
    <col min="13331" max="13331" width="10.5703125" style="1" customWidth="1"/>
    <col min="13332" max="13332" width="11" style="1" bestFit="1" customWidth="1"/>
    <col min="13333" max="13334" width="9" style="1" customWidth="1"/>
    <col min="13335" max="13335" width="10.7109375" style="1" customWidth="1"/>
    <col min="13336" max="13336" width="9" style="1" bestFit="1" customWidth="1"/>
    <col min="13337" max="13337" width="11.28515625" style="1" customWidth="1"/>
    <col min="13338" max="13338" width="11.140625" style="1" customWidth="1"/>
    <col min="13339" max="13339" width="9.140625" style="1"/>
    <col min="13340" max="13340" width="9.85546875" style="1" bestFit="1" customWidth="1"/>
    <col min="13341" max="13568" width="9.140625" style="1"/>
    <col min="13569" max="13569" width="9.140625" style="1" customWidth="1"/>
    <col min="13570" max="13570" width="36.7109375" style="1" customWidth="1"/>
    <col min="13571" max="13572" width="14.28515625" style="1" customWidth="1"/>
    <col min="13573" max="13573" width="22.7109375" style="1" customWidth="1"/>
    <col min="13574" max="13574" width="11.7109375" style="1" customWidth="1"/>
    <col min="13575" max="13575" width="19.42578125" style="1" customWidth="1"/>
    <col min="13576" max="13576" width="0" style="1" hidden="1" customWidth="1"/>
    <col min="13577" max="13577" width="21.7109375" style="1" customWidth="1"/>
    <col min="13578" max="13578" width="13.140625" style="1" customWidth="1"/>
    <col min="13579" max="13579" width="20" style="1" customWidth="1"/>
    <col min="13580" max="13580" width="14.7109375" style="1" customWidth="1"/>
    <col min="13581" max="13581" width="9.28515625" style="1" customWidth="1"/>
    <col min="13582" max="13582" width="8" style="1" customWidth="1"/>
    <col min="13583" max="13583" width="33.28515625" style="1" customWidth="1"/>
    <col min="13584" max="13584" width="13.140625" style="1" bestFit="1" customWidth="1"/>
    <col min="13585" max="13585" width="11.140625" style="1" bestFit="1" customWidth="1"/>
    <col min="13586" max="13586" width="11.28515625" style="1" customWidth="1"/>
    <col min="13587" max="13587" width="10.5703125" style="1" customWidth="1"/>
    <col min="13588" max="13588" width="11" style="1" bestFit="1" customWidth="1"/>
    <col min="13589" max="13590" width="9" style="1" customWidth="1"/>
    <col min="13591" max="13591" width="10.7109375" style="1" customWidth="1"/>
    <col min="13592" max="13592" width="9" style="1" bestFit="1" customWidth="1"/>
    <col min="13593" max="13593" width="11.28515625" style="1" customWidth="1"/>
    <col min="13594" max="13594" width="11.140625" style="1" customWidth="1"/>
    <col min="13595" max="13595" width="9.140625" style="1"/>
    <col min="13596" max="13596" width="9.85546875" style="1" bestFit="1" customWidth="1"/>
    <col min="13597" max="13824" width="9.140625" style="1"/>
    <col min="13825" max="13825" width="9.140625" style="1" customWidth="1"/>
    <col min="13826" max="13826" width="36.7109375" style="1" customWidth="1"/>
    <col min="13827" max="13828" width="14.28515625" style="1" customWidth="1"/>
    <col min="13829" max="13829" width="22.7109375" style="1" customWidth="1"/>
    <col min="13830" max="13830" width="11.7109375" style="1" customWidth="1"/>
    <col min="13831" max="13831" width="19.42578125" style="1" customWidth="1"/>
    <col min="13832" max="13832" width="0" style="1" hidden="1" customWidth="1"/>
    <col min="13833" max="13833" width="21.7109375" style="1" customWidth="1"/>
    <col min="13834" max="13834" width="13.140625" style="1" customWidth="1"/>
    <col min="13835" max="13835" width="20" style="1" customWidth="1"/>
    <col min="13836" max="13836" width="14.7109375" style="1" customWidth="1"/>
    <col min="13837" max="13837" width="9.28515625" style="1" customWidth="1"/>
    <col min="13838" max="13838" width="8" style="1" customWidth="1"/>
    <col min="13839" max="13839" width="33.28515625" style="1" customWidth="1"/>
    <col min="13840" max="13840" width="13.140625" style="1" bestFit="1" customWidth="1"/>
    <col min="13841" max="13841" width="11.140625" style="1" bestFit="1" customWidth="1"/>
    <col min="13842" max="13842" width="11.28515625" style="1" customWidth="1"/>
    <col min="13843" max="13843" width="10.5703125" style="1" customWidth="1"/>
    <col min="13844" max="13844" width="11" style="1" bestFit="1" customWidth="1"/>
    <col min="13845" max="13846" width="9" style="1" customWidth="1"/>
    <col min="13847" max="13847" width="10.7109375" style="1" customWidth="1"/>
    <col min="13848" max="13848" width="9" style="1" bestFit="1" customWidth="1"/>
    <col min="13849" max="13849" width="11.28515625" style="1" customWidth="1"/>
    <col min="13850" max="13850" width="11.140625" style="1" customWidth="1"/>
    <col min="13851" max="13851" width="9.140625" style="1"/>
    <col min="13852" max="13852" width="9.85546875" style="1" bestFit="1" customWidth="1"/>
    <col min="13853" max="14080" width="9.140625" style="1"/>
    <col min="14081" max="14081" width="9.140625" style="1" customWidth="1"/>
    <col min="14082" max="14082" width="36.7109375" style="1" customWidth="1"/>
    <col min="14083" max="14084" width="14.28515625" style="1" customWidth="1"/>
    <col min="14085" max="14085" width="22.7109375" style="1" customWidth="1"/>
    <col min="14086" max="14086" width="11.7109375" style="1" customWidth="1"/>
    <col min="14087" max="14087" width="19.42578125" style="1" customWidth="1"/>
    <col min="14088" max="14088" width="0" style="1" hidden="1" customWidth="1"/>
    <col min="14089" max="14089" width="21.7109375" style="1" customWidth="1"/>
    <col min="14090" max="14090" width="13.140625" style="1" customWidth="1"/>
    <col min="14091" max="14091" width="20" style="1" customWidth="1"/>
    <col min="14092" max="14092" width="14.7109375" style="1" customWidth="1"/>
    <col min="14093" max="14093" width="9.28515625" style="1" customWidth="1"/>
    <col min="14094" max="14094" width="8" style="1" customWidth="1"/>
    <col min="14095" max="14095" width="33.28515625" style="1" customWidth="1"/>
    <col min="14096" max="14096" width="13.140625" style="1" bestFit="1" customWidth="1"/>
    <col min="14097" max="14097" width="11.140625" style="1" bestFit="1" customWidth="1"/>
    <col min="14098" max="14098" width="11.28515625" style="1" customWidth="1"/>
    <col min="14099" max="14099" width="10.5703125" style="1" customWidth="1"/>
    <col min="14100" max="14100" width="11" style="1" bestFit="1" customWidth="1"/>
    <col min="14101" max="14102" width="9" style="1" customWidth="1"/>
    <col min="14103" max="14103" width="10.7109375" style="1" customWidth="1"/>
    <col min="14104" max="14104" width="9" style="1" bestFit="1" customWidth="1"/>
    <col min="14105" max="14105" width="11.28515625" style="1" customWidth="1"/>
    <col min="14106" max="14106" width="11.140625" style="1" customWidth="1"/>
    <col min="14107" max="14107" width="9.140625" style="1"/>
    <col min="14108" max="14108" width="9.85546875" style="1" bestFit="1" customWidth="1"/>
    <col min="14109" max="14336" width="9.140625" style="1"/>
    <col min="14337" max="14337" width="9.140625" style="1" customWidth="1"/>
    <col min="14338" max="14338" width="36.7109375" style="1" customWidth="1"/>
    <col min="14339" max="14340" width="14.28515625" style="1" customWidth="1"/>
    <col min="14341" max="14341" width="22.7109375" style="1" customWidth="1"/>
    <col min="14342" max="14342" width="11.7109375" style="1" customWidth="1"/>
    <col min="14343" max="14343" width="19.42578125" style="1" customWidth="1"/>
    <col min="14344" max="14344" width="0" style="1" hidden="1" customWidth="1"/>
    <col min="14345" max="14345" width="21.7109375" style="1" customWidth="1"/>
    <col min="14346" max="14346" width="13.140625" style="1" customWidth="1"/>
    <col min="14347" max="14347" width="20" style="1" customWidth="1"/>
    <col min="14348" max="14348" width="14.7109375" style="1" customWidth="1"/>
    <col min="14349" max="14349" width="9.28515625" style="1" customWidth="1"/>
    <col min="14350" max="14350" width="8" style="1" customWidth="1"/>
    <col min="14351" max="14351" width="33.28515625" style="1" customWidth="1"/>
    <col min="14352" max="14352" width="13.140625" style="1" bestFit="1" customWidth="1"/>
    <col min="14353" max="14353" width="11.140625" style="1" bestFit="1" customWidth="1"/>
    <col min="14354" max="14354" width="11.28515625" style="1" customWidth="1"/>
    <col min="14355" max="14355" width="10.5703125" style="1" customWidth="1"/>
    <col min="14356" max="14356" width="11" style="1" bestFit="1" customWidth="1"/>
    <col min="14357" max="14358" width="9" style="1" customWidth="1"/>
    <col min="14359" max="14359" width="10.7109375" style="1" customWidth="1"/>
    <col min="14360" max="14360" width="9" style="1" bestFit="1" customWidth="1"/>
    <col min="14361" max="14361" width="11.28515625" style="1" customWidth="1"/>
    <col min="14362" max="14362" width="11.140625" style="1" customWidth="1"/>
    <col min="14363" max="14363" width="9.140625" style="1"/>
    <col min="14364" max="14364" width="9.85546875" style="1" bestFit="1" customWidth="1"/>
    <col min="14365" max="14592" width="9.140625" style="1"/>
    <col min="14593" max="14593" width="9.140625" style="1" customWidth="1"/>
    <col min="14594" max="14594" width="36.7109375" style="1" customWidth="1"/>
    <col min="14595" max="14596" width="14.28515625" style="1" customWidth="1"/>
    <col min="14597" max="14597" width="22.7109375" style="1" customWidth="1"/>
    <col min="14598" max="14598" width="11.7109375" style="1" customWidth="1"/>
    <col min="14599" max="14599" width="19.42578125" style="1" customWidth="1"/>
    <col min="14600" max="14600" width="0" style="1" hidden="1" customWidth="1"/>
    <col min="14601" max="14601" width="21.7109375" style="1" customWidth="1"/>
    <col min="14602" max="14602" width="13.140625" style="1" customWidth="1"/>
    <col min="14603" max="14603" width="20" style="1" customWidth="1"/>
    <col min="14604" max="14604" width="14.7109375" style="1" customWidth="1"/>
    <col min="14605" max="14605" width="9.28515625" style="1" customWidth="1"/>
    <col min="14606" max="14606" width="8" style="1" customWidth="1"/>
    <col min="14607" max="14607" width="33.28515625" style="1" customWidth="1"/>
    <col min="14608" max="14608" width="13.140625" style="1" bestFit="1" customWidth="1"/>
    <col min="14609" max="14609" width="11.140625" style="1" bestFit="1" customWidth="1"/>
    <col min="14610" max="14610" width="11.28515625" style="1" customWidth="1"/>
    <col min="14611" max="14611" width="10.5703125" style="1" customWidth="1"/>
    <col min="14612" max="14612" width="11" style="1" bestFit="1" customWidth="1"/>
    <col min="14613" max="14614" width="9" style="1" customWidth="1"/>
    <col min="14615" max="14615" width="10.7109375" style="1" customWidth="1"/>
    <col min="14616" max="14616" width="9" style="1" bestFit="1" customWidth="1"/>
    <col min="14617" max="14617" width="11.28515625" style="1" customWidth="1"/>
    <col min="14618" max="14618" width="11.140625" style="1" customWidth="1"/>
    <col min="14619" max="14619" width="9.140625" style="1"/>
    <col min="14620" max="14620" width="9.85546875" style="1" bestFit="1" customWidth="1"/>
    <col min="14621" max="14848" width="9.140625" style="1"/>
    <col min="14849" max="14849" width="9.140625" style="1" customWidth="1"/>
    <col min="14850" max="14850" width="36.7109375" style="1" customWidth="1"/>
    <col min="14851" max="14852" width="14.28515625" style="1" customWidth="1"/>
    <col min="14853" max="14853" width="22.7109375" style="1" customWidth="1"/>
    <col min="14854" max="14854" width="11.7109375" style="1" customWidth="1"/>
    <col min="14855" max="14855" width="19.42578125" style="1" customWidth="1"/>
    <col min="14856" max="14856" width="0" style="1" hidden="1" customWidth="1"/>
    <col min="14857" max="14857" width="21.7109375" style="1" customWidth="1"/>
    <col min="14858" max="14858" width="13.140625" style="1" customWidth="1"/>
    <col min="14859" max="14859" width="20" style="1" customWidth="1"/>
    <col min="14860" max="14860" width="14.7109375" style="1" customWidth="1"/>
    <col min="14861" max="14861" width="9.28515625" style="1" customWidth="1"/>
    <col min="14862" max="14862" width="8" style="1" customWidth="1"/>
    <col min="14863" max="14863" width="33.28515625" style="1" customWidth="1"/>
    <col min="14864" max="14864" width="13.140625" style="1" bestFit="1" customWidth="1"/>
    <col min="14865" max="14865" width="11.140625" style="1" bestFit="1" customWidth="1"/>
    <col min="14866" max="14866" width="11.28515625" style="1" customWidth="1"/>
    <col min="14867" max="14867" width="10.5703125" style="1" customWidth="1"/>
    <col min="14868" max="14868" width="11" style="1" bestFit="1" customWidth="1"/>
    <col min="14869" max="14870" width="9" style="1" customWidth="1"/>
    <col min="14871" max="14871" width="10.7109375" style="1" customWidth="1"/>
    <col min="14872" max="14872" width="9" style="1" bestFit="1" customWidth="1"/>
    <col min="14873" max="14873" width="11.28515625" style="1" customWidth="1"/>
    <col min="14874" max="14874" width="11.140625" style="1" customWidth="1"/>
    <col min="14875" max="14875" width="9.140625" style="1"/>
    <col min="14876" max="14876" width="9.85546875" style="1" bestFit="1" customWidth="1"/>
    <col min="14877" max="15104" width="9.140625" style="1"/>
    <col min="15105" max="15105" width="9.140625" style="1" customWidth="1"/>
    <col min="15106" max="15106" width="36.7109375" style="1" customWidth="1"/>
    <col min="15107" max="15108" width="14.28515625" style="1" customWidth="1"/>
    <col min="15109" max="15109" width="22.7109375" style="1" customWidth="1"/>
    <col min="15110" max="15110" width="11.7109375" style="1" customWidth="1"/>
    <col min="15111" max="15111" width="19.42578125" style="1" customWidth="1"/>
    <col min="15112" max="15112" width="0" style="1" hidden="1" customWidth="1"/>
    <col min="15113" max="15113" width="21.7109375" style="1" customWidth="1"/>
    <col min="15114" max="15114" width="13.140625" style="1" customWidth="1"/>
    <col min="15115" max="15115" width="20" style="1" customWidth="1"/>
    <col min="15116" max="15116" width="14.7109375" style="1" customWidth="1"/>
    <col min="15117" max="15117" width="9.28515625" style="1" customWidth="1"/>
    <col min="15118" max="15118" width="8" style="1" customWidth="1"/>
    <col min="15119" max="15119" width="33.28515625" style="1" customWidth="1"/>
    <col min="15120" max="15120" width="13.140625" style="1" bestFit="1" customWidth="1"/>
    <col min="15121" max="15121" width="11.140625" style="1" bestFit="1" customWidth="1"/>
    <col min="15122" max="15122" width="11.28515625" style="1" customWidth="1"/>
    <col min="15123" max="15123" width="10.5703125" style="1" customWidth="1"/>
    <col min="15124" max="15124" width="11" style="1" bestFit="1" customWidth="1"/>
    <col min="15125" max="15126" width="9" style="1" customWidth="1"/>
    <col min="15127" max="15127" width="10.7109375" style="1" customWidth="1"/>
    <col min="15128" max="15128" width="9" style="1" bestFit="1" customWidth="1"/>
    <col min="15129" max="15129" width="11.28515625" style="1" customWidth="1"/>
    <col min="15130" max="15130" width="11.140625" style="1" customWidth="1"/>
    <col min="15131" max="15131" width="9.140625" style="1"/>
    <col min="15132" max="15132" width="9.85546875" style="1" bestFit="1" customWidth="1"/>
    <col min="15133" max="15360" width="9.140625" style="1"/>
    <col min="15361" max="15361" width="9.140625" style="1" customWidth="1"/>
    <col min="15362" max="15362" width="36.7109375" style="1" customWidth="1"/>
    <col min="15363" max="15364" width="14.28515625" style="1" customWidth="1"/>
    <col min="15365" max="15365" width="22.7109375" style="1" customWidth="1"/>
    <col min="15366" max="15366" width="11.7109375" style="1" customWidth="1"/>
    <col min="15367" max="15367" width="19.42578125" style="1" customWidth="1"/>
    <col min="15368" max="15368" width="0" style="1" hidden="1" customWidth="1"/>
    <col min="15369" max="15369" width="21.7109375" style="1" customWidth="1"/>
    <col min="15370" max="15370" width="13.140625" style="1" customWidth="1"/>
    <col min="15371" max="15371" width="20" style="1" customWidth="1"/>
    <col min="15372" max="15372" width="14.7109375" style="1" customWidth="1"/>
    <col min="15373" max="15373" width="9.28515625" style="1" customWidth="1"/>
    <col min="15374" max="15374" width="8" style="1" customWidth="1"/>
    <col min="15375" max="15375" width="33.28515625" style="1" customWidth="1"/>
    <col min="15376" max="15376" width="13.140625" style="1" bestFit="1" customWidth="1"/>
    <col min="15377" max="15377" width="11.140625" style="1" bestFit="1" customWidth="1"/>
    <col min="15378" max="15378" width="11.28515625" style="1" customWidth="1"/>
    <col min="15379" max="15379" width="10.5703125" style="1" customWidth="1"/>
    <col min="15380" max="15380" width="11" style="1" bestFit="1" customWidth="1"/>
    <col min="15381" max="15382" width="9" style="1" customWidth="1"/>
    <col min="15383" max="15383" width="10.7109375" style="1" customWidth="1"/>
    <col min="15384" max="15384" width="9" style="1" bestFit="1" customWidth="1"/>
    <col min="15385" max="15385" width="11.28515625" style="1" customWidth="1"/>
    <col min="15386" max="15386" width="11.140625" style="1" customWidth="1"/>
    <col min="15387" max="15387" width="9.140625" style="1"/>
    <col min="15388" max="15388" width="9.85546875" style="1" bestFit="1" customWidth="1"/>
    <col min="15389" max="15616" width="9.140625" style="1"/>
    <col min="15617" max="15617" width="9.140625" style="1" customWidth="1"/>
    <col min="15618" max="15618" width="36.7109375" style="1" customWidth="1"/>
    <col min="15619" max="15620" width="14.28515625" style="1" customWidth="1"/>
    <col min="15621" max="15621" width="22.7109375" style="1" customWidth="1"/>
    <col min="15622" max="15622" width="11.7109375" style="1" customWidth="1"/>
    <col min="15623" max="15623" width="19.42578125" style="1" customWidth="1"/>
    <col min="15624" max="15624" width="0" style="1" hidden="1" customWidth="1"/>
    <col min="15625" max="15625" width="21.7109375" style="1" customWidth="1"/>
    <col min="15626" max="15626" width="13.140625" style="1" customWidth="1"/>
    <col min="15627" max="15627" width="20" style="1" customWidth="1"/>
    <col min="15628" max="15628" width="14.7109375" style="1" customWidth="1"/>
    <col min="15629" max="15629" width="9.28515625" style="1" customWidth="1"/>
    <col min="15630" max="15630" width="8" style="1" customWidth="1"/>
    <col min="15631" max="15631" width="33.28515625" style="1" customWidth="1"/>
    <col min="15632" max="15632" width="13.140625" style="1" bestFit="1" customWidth="1"/>
    <col min="15633" max="15633" width="11.140625" style="1" bestFit="1" customWidth="1"/>
    <col min="15634" max="15634" width="11.28515625" style="1" customWidth="1"/>
    <col min="15635" max="15635" width="10.5703125" style="1" customWidth="1"/>
    <col min="15636" max="15636" width="11" style="1" bestFit="1" customWidth="1"/>
    <col min="15637" max="15638" width="9" style="1" customWidth="1"/>
    <col min="15639" max="15639" width="10.7109375" style="1" customWidth="1"/>
    <col min="15640" max="15640" width="9" style="1" bestFit="1" customWidth="1"/>
    <col min="15641" max="15641" width="11.28515625" style="1" customWidth="1"/>
    <col min="15642" max="15642" width="11.140625" style="1" customWidth="1"/>
    <col min="15643" max="15643" width="9.140625" style="1"/>
    <col min="15644" max="15644" width="9.85546875" style="1" bestFit="1" customWidth="1"/>
    <col min="15645" max="15872" width="9.140625" style="1"/>
    <col min="15873" max="15873" width="9.140625" style="1" customWidth="1"/>
    <col min="15874" max="15874" width="36.7109375" style="1" customWidth="1"/>
    <col min="15875" max="15876" width="14.28515625" style="1" customWidth="1"/>
    <col min="15877" max="15877" width="22.7109375" style="1" customWidth="1"/>
    <col min="15878" max="15878" width="11.7109375" style="1" customWidth="1"/>
    <col min="15879" max="15879" width="19.42578125" style="1" customWidth="1"/>
    <col min="15880" max="15880" width="0" style="1" hidden="1" customWidth="1"/>
    <col min="15881" max="15881" width="21.7109375" style="1" customWidth="1"/>
    <col min="15882" max="15882" width="13.140625" style="1" customWidth="1"/>
    <col min="15883" max="15883" width="20" style="1" customWidth="1"/>
    <col min="15884" max="15884" width="14.7109375" style="1" customWidth="1"/>
    <col min="15885" max="15885" width="9.28515625" style="1" customWidth="1"/>
    <col min="15886" max="15886" width="8" style="1" customWidth="1"/>
    <col min="15887" max="15887" width="33.28515625" style="1" customWidth="1"/>
    <col min="15888" max="15888" width="13.140625" style="1" bestFit="1" customWidth="1"/>
    <col min="15889" max="15889" width="11.140625" style="1" bestFit="1" customWidth="1"/>
    <col min="15890" max="15890" width="11.28515625" style="1" customWidth="1"/>
    <col min="15891" max="15891" width="10.5703125" style="1" customWidth="1"/>
    <col min="15892" max="15892" width="11" style="1" bestFit="1" customWidth="1"/>
    <col min="15893" max="15894" width="9" style="1" customWidth="1"/>
    <col min="15895" max="15895" width="10.7109375" style="1" customWidth="1"/>
    <col min="15896" max="15896" width="9" style="1" bestFit="1" customWidth="1"/>
    <col min="15897" max="15897" width="11.28515625" style="1" customWidth="1"/>
    <col min="15898" max="15898" width="11.140625" style="1" customWidth="1"/>
    <col min="15899" max="15899" width="9.140625" style="1"/>
    <col min="15900" max="15900" width="9.85546875" style="1" bestFit="1" customWidth="1"/>
    <col min="15901" max="16128" width="9.140625" style="1"/>
    <col min="16129" max="16129" width="9.140625" style="1" customWidth="1"/>
    <col min="16130" max="16130" width="36.7109375" style="1" customWidth="1"/>
    <col min="16131" max="16132" width="14.28515625" style="1" customWidth="1"/>
    <col min="16133" max="16133" width="22.7109375" style="1" customWidth="1"/>
    <col min="16134" max="16134" width="11.7109375" style="1" customWidth="1"/>
    <col min="16135" max="16135" width="19.42578125" style="1" customWidth="1"/>
    <col min="16136" max="16136" width="0" style="1" hidden="1" customWidth="1"/>
    <col min="16137" max="16137" width="21.7109375" style="1" customWidth="1"/>
    <col min="16138" max="16138" width="13.140625" style="1" customWidth="1"/>
    <col min="16139" max="16139" width="20" style="1" customWidth="1"/>
    <col min="16140" max="16140" width="14.7109375" style="1" customWidth="1"/>
    <col min="16141" max="16141" width="9.28515625" style="1" customWidth="1"/>
    <col min="16142" max="16142" width="8" style="1" customWidth="1"/>
    <col min="16143" max="16143" width="33.28515625" style="1" customWidth="1"/>
    <col min="16144" max="16144" width="13.140625" style="1" bestFit="1" customWidth="1"/>
    <col min="16145" max="16145" width="11.140625" style="1" bestFit="1" customWidth="1"/>
    <col min="16146" max="16146" width="11.28515625" style="1" customWidth="1"/>
    <col min="16147" max="16147" width="10.5703125" style="1" customWidth="1"/>
    <col min="16148" max="16148" width="11" style="1" bestFit="1" customWidth="1"/>
    <col min="16149" max="16150" width="9" style="1" customWidth="1"/>
    <col min="16151" max="16151" width="10.7109375" style="1" customWidth="1"/>
    <col min="16152" max="16152" width="9" style="1" bestFit="1" customWidth="1"/>
    <col min="16153" max="16153" width="11.28515625" style="1" customWidth="1"/>
    <col min="16154" max="16154" width="11.140625" style="1" customWidth="1"/>
    <col min="16155" max="16155" width="9.140625" style="1"/>
    <col min="16156" max="16156" width="9.85546875" style="1" bestFit="1" customWidth="1"/>
    <col min="16157" max="16384" width="9.140625" style="1"/>
  </cols>
  <sheetData>
    <row r="1" spans="1:32" ht="15" x14ac:dyDescent="0.2">
      <c r="E1" s="62" t="s">
        <v>6</v>
      </c>
      <c r="F1" s="3"/>
      <c r="G1" s="62"/>
      <c r="L1" s="62" t="s">
        <v>7</v>
      </c>
      <c r="M1" s="62"/>
      <c r="N1" s="62"/>
      <c r="O1" s="17"/>
      <c r="P1" s="17"/>
      <c r="Q1" s="17"/>
      <c r="R1" s="17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17"/>
      <c r="AF1" s="13"/>
    </row>
    <row r="2" spans="1:32" ht="15" x14ac:dyDescent="0.2">
      <c r="A2" s="13"/>
      <c r="B2" s="13"/>
      <c r="C2" s="63"/>
      <c r="D2" s="13"/>
      <c r="E2" s="64"/>
      <c r="F2" s="64"/>
      <c r="G2" s="14"/>
      <c r="H2" s="13"/>
      <c r="L2" s="62" t="s">
        <v>8</v>
      </c>
      <c r="M2" s="62"/>
      <c r="N2" s="62"/>
      <c r="O2" s="17"/>
      <c r="P2" s="17"/>
      <c r="Q2" s="17"/>
      <c r="R2" s="17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17"/>
      <c r="AF2" s="13"/>
    </row>
    <row r="3" spans="1:32" ht="15" x14ac:dyDescent="0.2">
      <c r="A3" s="13"/>
      <c r="B3" s="13"/>
      <c r="C3" s="63"/>
      <c r="D3" s="13"/>
      <c r="E3" s="64"/>
      <c r="F3" s="64"/>
      <c r="G3" s="14"/>
      <c r="H3" s="13"/>
      <c r="L3" s="55"/>
      <c r="M3" s="55"/>
      <c r="N3" s="55"/>
      <c r="O3" s="17"/>
      <c r="P3" s="17"/>
      <c r="Q3" s="17"/>
      <c r="R3" s="17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17"/>
      <c r="AF3" s="13"/>
    </row>
    <row r="4" spans="1:32" ht="15" x14ac:dyDescent="0.2">
      <c r="A4" s="13"/>
      <c r="B4" s="13"/>
      <c r="C4" s="65"/>
      <c r="D4" s="13"/>
      <c r="E4" s="63"/>
      <c r="F4" s="64"/>
      <c r="G4" s="14"/>
      <c r="H4" s="13"/>
      <c r="I4" s="13"/>
      <c r="J4" s="13"/>
      <c r="K4" s="13"/>
      <c r="L4" s="17"/>
      <c r="M4" s="17"/>
      <c r="N4" s="17" t="s">
        <v>9</v>
      </c>
      <c r="O4" s="17"/>
      <c r="P4" s="17"/>
      <c r="Q4" s="17"/>
      <c r="R4" s="17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17"/>
      <c r="AF4" s="13"/>
    </row>
    <row r="5" spans="1:32" ht="18" x14ac:dyDescent="0.25">
      <c r="B5" s="14"/>
      <c r="D5" s="66" t="s">
        <v>10</v>
      </c>
      <c r="F5" s="17"/>
      <c r="G5" s="17"/>
      <c r="H5" s="13"/>
      <c r="Q5" s="17"/>
      <c r="R5" s="17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17"/>
      <c r="AF5" s="13"/>
    </row>
    <row r="6" spans="1:32" ht="15.75" x14ac:dyDescent="0.25">
      <c r="A6" s="14"/>
      <c r="B6" s="14"/>
      <c r="C6" s="14"/>
      <c r="D6" s="16"/>
      <c r="F6" s="17"/>
      <c r="G6" s="17"/>
      <c r="H6" s="14"/>
      <c r="Q6" s="17"/>
      <c r="R6" s="17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17"/>
      <c r="AF6" s="13"/>
    </row>
    <row r="7" spans="1:32" ht="15.75" x14ac:dyDescent="0.25">
      <c r="A7" s="14"/>
      <c r="B7" s="14"/>
      <c r="C7" s="67"/>
      <c r="D7" s="14"/>
      <c r="E7" s="21"/>
      <c r="F7" s="17"/>
      <c r="G7" s="17"/>
      <c r="H7" s="14"/>
      <c r="I7" s="20"/>
      <c r="Q7" s="17"/>
      <c r="R7" s="17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17"/>
      <c r="AF7" s="13"/>
    </row>
    <row r="8" spans="1:32" ht="15" x14ac:dyDescent="0.2">
      <c r="A8" s="28"/>
      <c r="D8" s="14"/>
      <c r="F8" s="17"/>
      <c r="G8" s="17"/>
      <c r="H8" s="13"/>
      <c r="Q8" s="17"/>
      <c r="R8" s="17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17"/>
      <c r="AF8" s="13"/>
    </row>
    <row r="9" spans="1:32" x14ac:dyDescent="0.2">
      <c r="A9" s="13"/>
      <c r="B9" s="17"/>
      <c r="D9" s="17"/>
      <c r="F9" s="17"/>
      <c r="G9" s="17"/>
      <c r="H9" s="13"/>
      <c r="I9" s="13"/>
      <c r="Q9" s="17"/>
      <c r="R9" s="17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17"/>
      <c r="AF9" s="13"/>
    </row>
    <row r="10" spans="1:32" x14ac:dyDescent="0.2">
      <c r="A10" s="13"/>
      <c r="B10" s="17"/>
      <c r="C10" s="17"/>
      <c r="D10" s="17"/>
      <c r="E10" s="17"/>
      <c r="F10" s="17"/>
      <c r="G10" s="17"/>
      <c r="H10" s="13"/>
      <c r="I10" s="13"/>
      <c r="Q10" s="17"/>
      <c r="R10" s="17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17"/>
      <c r="AF10" s="13"/>
    </row>
    <row r="11" spans="1:32" x14ac:dyDescent="0.2">
      <c r="A11" s="13"/>
      <c r="B11" s="17"/>
      <c r="C11" s="17"/>
      <c r="D11" s="17"/>
      <c r="E11" s="17"/>
      <c r="F11" s="17"/>
      <c r="G11" s="17"/>
      <c r="H11" s="13"/>
      <c r="I11" s="13"/>
      <c r="Q11" s="17"/>
      <c r="R11" s="17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17"/>
      <c r="AF11" s="13"/>
    </row>
    <row r="12" spans="1:32" ht="15.75" x14ac:dyDescent="0.25">
      <c r="A12" s="13"/>
      <c r="B12" s="17"/>
      <c r="C12" s="17"/>
      <c r="E12" s="17"/>
      <c r="F12" s="16" t="s">
        <v>11</v>
      </c>
      <c r="G12" s="17"/>
      <c r="H12" s="13"/>
      <c r="I12" s="13"/>
      <c r="Q12" s="17"/>
      <c r="R12" s="17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17"/>
      <c r="AF12" s="13"/>
    </row>
    <row r="13" spans="1:32" ht="60" customHeight="1" x14ac:dyDescent="0.25">
      <c r="A13" s="120" t="s">
        <v>12</v>
      </c>
      <c r="B13" s="120"/>
      <c r="C13" s="120"/>
      <c r="D13" s="120"/>
      <c r="E13" s="120"/>
      <c r="F13" s="120"/>
      <c r="G13" s="120"/>
      <c r="H13" s="120"/>
      <c r="I13" s="120"/>
      <c r="Q13" s="17"/>
      <c r="R13" s="17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17"/>
      <c r="AF13" s="13"/>
    </row>
    <row r="14" spans="1:32" x14ac:dyDescent="0.2">
      <c r="A14" s="13"/>
      <c r="B14" s="17"/>
      <c r="C14" s="17"/>
      <c r="D14" s="17"/>
      <c r="E14" s="17"/>
      <c r="F14" s="17"/>
      <c r="G14" s="17"/>
      <c r="H14" s="13"/>
      <c r="I14" s="13"/>
      <c r="Q14" s="17"/>
      <c r="R14" s="17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17"/>
      <c r="AF14" s="13"/>
    </row>
    <row r="15" spans="1:32" x14ac:dyDescent="0.2">
      <c r="A15" s="13"/>
      <c r="B15" s="17"/>
      <c r="C15" s="114"/>
      <c r="D15" s="17"/>
      <c r="E15" s="17"/>
      <c r="F15" s="17"/>
      <c r="G15" s="17"/>
      <c r="H15" s="13"/>
      <c r="I15" s="13"/>
      <c r="Q15" s="17"/>
      <c r="R15" s="17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17"/>
      <c r="AF15" s="13"/>
    </row>
    <row r="16" spans="1:32" ht="53.25" customHeight="1" x14ac:dyDescent="0.25">
      <c r="A16" s="115" t="s">
        <v>3</v>
      </c>
      <c r="B16" s="115" t="s">
        <v>4</v>
      </c>
      <c r="C16" s="121" t="s">
        <v>13</v>
      </c>
      <c r="D16" s="122"/>
      <c r="E16" s="122"/>
      <c r="F16" s="122"/>
      <c r="G16" s="122"/>
      <c r="H16" s="122"/>
      <c r="I16" s="123"/>
      <c r="Q16" s="17"/>
      <c r="R16" s="17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17"/>
      <c r="AF16" s="13"/>
    </row>
    <row r="17" spans="1:32" ht="24" customHeight="1" x14ac:dyDescent="0.25">
      <c r="A17" s="25"/>
      <c r="B17" s="25"/>
      <c r="C17" s="124" t="s">
        <v>14</v>
      </c>
      <c r="D17" s="125"/>
      <c r="E17" s="125"/>
      <c r="F17" s="125"/>
      <c r="G17" s="125"/>
      <c r="H17" s="125"/>
      <c r="I17" s="126"/>
      <c r="J17" s="68"/>
      <c r="Q17" s="17"/>
      <c r="R17" s="17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17"/>
      <c r="AF17" s="13"/>
    </row>
    <row r="18" spans="1:32" ht="15.75" x14ac:dyDescent="0.25">
      <c r="A18" s="25"/>
      <c r="B18" s="25"/>
      <c r="C18" s="127" t="s">
        <v>15</v>
      </c>
      <c r="D18" s="127"/>
      <c r="E18" s="128" t="s">
        <v>16</v>
      </c>
      <c r="F18" s="128"/>
      <c r="G18" s="128" t="s">
        <v>17</v>
      </c>
      <c r="H18" s="128"/>
      <c r="I18" s="119" t="s">
        <v>18</v>
      </c>
      <c r="J18" s="68"/>
      <c r="Q18" s="17"/>
      <c r="R18" s="17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17"/>
      <c r="AF18" s="13"/>
    </row>
    <row r="19" spans="1:32" ht="12.75" customHeight="1" x14ac:dyDescent="0.2">
      <c r="A19" s="131" t="s">
        <v>19</v>
      </c>
      <c r="B19" s="132" t="s">
        <v>20</v>
      </c>
      <c r="C19" s="133">
        <v>5.61</v>
      </c>
      <c r="D19" s="134"/>
      <c r="E19" s="133">
        <v>5.37</v>
      </c>
      <c r="F19" s="134">
        <f>E19/10000</f>
        <v>5.3700000000000004E-4</v>
      </c>
      <c r="G19" s="137">
        <v>5.2</v>
      </c>
      <c r="H19" s="69"/>
      <c r="I19" s="129">
        <v>5.08</v>
      </c>
      <c r="Q19" s="17"/>
      <c r="R19" s="17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17"/>
      <c r="AF19" s="13"/>
    </row>
    <row r="20" spans="1:32" ht="12.75" customHeight="1" x14ac:dyDescent="0.2">
      <c r="A20" s="131"/>
      <c r="B20" s="132"/>
      <c r="C20" s="135"/>
      <c r="D20" s="136"/>
      <c r="E20" s="135"/>
      <c r="F20" s="136"/>
      <c r="G20" s="138"/>
      <c r="H20" s="69"/>
      <c r="I20" s="130"/>
      <c r="Q20" s="17"/>
      <c r="R20" s="17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17"/>
      <c r="AF20" s="13"/>
    </row>
    <row r="21" spans="1:32" ht="12.75" customHeight="1" x14ac:dyDescent="0.2">
      <c r="A21" s="131" t="s">
        <v>21</v>
      </c>
      <c r="B21" s="139" t="s">
        <v>22</v>
      </c>
      <c r="C21" s="133">
        <v>4.2</v>
      </c>
      <c r="D21" s="134">
        <f>C21/10000</f>
        <v>4.2000000000000002E-4</v>
      </c>
      <c r="E21" s="133">
        <v>3.97</v>
      </c>
      <c r="F21" s="134">
        <f>E21/10000</f>
        <v>3.97E-4</v>
      </c>
      <c r="G21" s="129">
        <v>3.82</v>
      </c>
      <c r="H21" s="69"/>
      <c r="I21" s="129">
        <v>3.73</v>
      </c>
      <c r="Q21" s="17"/>
      <c r="R21" s="17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17"/>
      <c r="AF21" s="13"/>
    </row>
    <row r="22" spans="1:32" ht="29.25" customHeight="1" x14ac:dyDescent="0.2">
      <c r="A22" s="131"/>
      <c r="B22" s="139"/>
      <c r="C22" s="135"/>
      <c r="D22" s="136"/>
      <c r="E22" s="135"/>
      <c r="F22" s="136"/>
      <c r="G22" s="130"/>
      <c r="H22" s="69"/>
      <c r="I22" s="130"/>
      <c r="Q22" s="17"/>
      <c r="R22" s="17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17"/>
      <c r="AF22" s="13"/>
    </row>
    <row r="23" spans="1:32" ht="12.75" customHeight="1" x14ac:dyDescent="0.2">
      <c r="A23" s="131" t="s">
        <v>23</v>
      </c>
      <c r="B23" s="142" t="s">
        <v>24</v>
      </c>
      <c r="C23" s="133">
        <v>6</v>
      </c>
      <c r="D23" s="134">
        <f>C23/10000</f>
        <v>5.9999999999999995E-4</v>
      </c>
      <c r="E23" s="133">
        <v>5.68</v>
      </c>
      <c r="F23" s="134">
        <f>E23/10000</f>
        <v>5.6799999999999993E-4</v>
      </c>
      <c r="G23" s="137">
        <v>5.5</v>
      </c>
      <c r="H23" s="69"/>
      <c r="I23" s="129">
        <v>5.39</v>
      </c>
      <c r="Q23" s="17"/>
      <c r="R23" s="17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17"/>
      <c r="AF23" s="13"/>
    </row>
    <row r="24" spans="1:32" ht="27.75" customHeight="1" x14ac:dyDescent="0.2">
      <c r="A24" s="131"/>
      <c r="B24" s="143"/>
      <c r="C24" s="135"/>
      <c r="D24" s="136"/>
      <c r="E24" s="135"/>
      <c r="F24" s="136"/>
      <c r="G24" s="138"/>
      <c r="H24" s="69"/>
      <c r="I24" s="130"/>
      <c r="Q24" s="17"/>
      <c r="R24" s="17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17"/>
      <c r="AF24" s="13"/>
    </row>
    <row r="25" spans="1:32" ht="27.75" customHeight="1" x14ac:dyDescent="0.2">
      <c r="A25" s="131">
        <v>4</v>
      </c>
      <c r="B25" s="142" t="s">
        <v>25</v>
      </c>
      <c r="C25" s="146">
        <v>6</v>
      </c>
      <c r="D25" s="147">
        <f>C25/10000</f>
        <v>5.9999999999999995E-4</v>
      </c>
      <c r="E25" s="146">
        <v>5.68</v>
      </c>
      <c r="F25" s="147">
        <f>E25/10000</f>
        <v>5.6799999999999993E-4</v>
      </c>
      <c r="G25" s="140"/>
      <c r="H25" s="70"/>
      <c r="I25" s="140"/>
      <c r="Q25" s="17"/>
      <c r="R25" s="17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17"/>
      <c r="AF25" s="13"/>
    </row>
    <row r="26" spans="1:32" ht="27.75" customHeight="1" x14ac:dyDescent="0.2">
      <c r="A26" s="144"/>
      <c r="B26" s="145"/>
      <c r="C26" s="148"/>
      <c r="D26" s="149"/>
      <c r="E26" s="148"/>
      <c r="F26" s="149"/>
      <c r="G26" s="141"/>
      <c r="H26" s="71"/>
      <c r="I26" s="141"/>
      <c r="Q26" s="17"/>
      <c r="R26" s="17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17"/>
      <c r="AF26" s="13"/>
    </row>
    <row r="27" spans="1:32" ht="69" customHeight="1" x14ac:dyDescent="0.25">
      <c r="A27" s="131">
        <v>5</v>
      </c>
      <c r="B27" s="150" t="s">
        <v>26</v>
      </c>
      <c r="C27" s="72" t="s">
        <v>27</v>
      </c>
      <c r="D27" s="151">
        <v>50</v>
      </c>
      <c r="E27" s="151"/>
      <c r="F27" s="151"/>
      <c r="G27" s="151"/>
      <c r="H27" s="151"/>
      <c r="I27" s="151"/>
      <c r="Q27" s="17"/>
      <c r="R27" s="17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17"/>
      <c r="AF27" s="13"/>
    </row>
    <row r="28" spans="1:32" ht="15.75" x14ac:dyDescent="0.25">
      <c r="A28" s="131"/>
      <c r="B28" s="150"/>
      <c r="C28" s="73" t="s">
        <v>28</v>
      </c>
      <c r="D28" s="152">
        <f>D27/1000</f>
        <v>0.05</v>
      </c>
      <c r="E28" s="152"/>
      <c r="F28" s="152"/>
      <c r="G28" s="152"/>
      <c r="H28" s="152"/>
      <c r="I28" s="152"/>
      <c r="Q28" s="17"/>
      <c r="R28" s="17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17"/>
      <c r="AF28" s="13"/>
    </row>
    <row r="29" spans="1:32" x14ac:dyDescent="0.2">
      <c r="A29" s="13"/>
      <c r="C29" s="13"/>
      <c r="D29" s="17"/>
      <c r="E29" s="17"/>
      <c r="F29" s="17"/>
      <c r="G29" s="17"/>
      <c r="H29" s="13"/>
      <c r="I29" s="13"/>
      <c r="Q29" s="17"/>
      <c r="R29" s="17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17"/>
      <c r="AF29" s="13"/>
    </row>
    <row r="30" spans="1:32" ht="36" customHeight="1" x14ac:dyDescent="0.2">
      <c r="A30" s="153" t="s">
        <v>29</v>
      </c>
      <c r="B30" s="153"/>
      <c r="C30" s="153"/>
      <c r="D30" s="153"/>
      <c r="E30" s="153"/>
      <c r="F30" s="153"/>
      <c r="G30" s="153"/>
      <c r="H30" s="153"/>
      <c r="I30" s="153"/>
      <c r="Q30" s="17"/>
      <c r="R30" s="17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17"/>
      <c r="AF30" s="13"/>
    </row>
    <row r="31" spans="1:32" x14ac:dyDescent="0.2">
      <c r="A31" s="13"/>
      <c r="B31" s="13"/>
      <c r="F31" s="35"/>
      <c r="G31" s="13"/>
      <c r="H31" s="13"/>
      <c r="I31" s="13"/>
      <c r="J31" s="13"/>
      <c r="K31" s="13"/>
      <c r="L31" s="13"/>
      <c r="M31" s="17"/>
      <c r="N31" s="17"/>
      <c r="O31" s="17"/>
      <c r="P31" s="17"/>
      <c r="Q31" s="17"/>
      <c r="R31" s="17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17"/>
      <c r="AF31" s="13"/>
    </row>
    <row r="32" spans="1:32" x14ac:dyDescent="0.2">
      <c r="A32" s="13"/>
      <c r="B32" s="36"/>
      <c r="C32" s="36"/>
      <c r="D32" s="36"/>
      <c r="E32" s="114"/>
      <c r="F32" s="37"/>
      <c r="G32" s="13"/>
      <c r="H32" s="13"/>
      <c r="I32" s="13"/>
      <c r="J32" s="13"/>
      <c r="K32" s="13"/>
      <c r="L32" s="13"/>
      <c r="M32" s="17"/>
      <c r="N32" s="17"/>
      <c r="O32" s="17"/>
      <c r="P32" s="17"/>
      <c r="Q32" s="17"/>
      <c r="R32" s="17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17"/>
      <c r="AF32" s="13"/>
    </row>
    <row r="33" spans="1:32" ht="15" x14ac:dyDescent="0.2">
      <c r="A33" s="13"/>
      <c r="B33" s="13"/>
      <c r="C33" s="14" t="s">
        <v>30</v>
      </c>
      <c r="D33" s="74"/>
      <c r="E33" s="75" t="s">
        <v>5</v>
      </c>
      <c r="F33" s="13"/>
      <c r="G33" s="36"/>
      <c r="H33" s="36"/>
      <c r="I33" s="13"/>
      <c r="J33" s="13"/>
      <c r="K33" s="13"/>
      <c r="L33" s="13"/>
      <c r="M33" s="17"/>
      <c r="N33" s="17"/>
      <c r="O33" s="17"/>
      <c r="P33" s="17"/>
      <c r="Q33" s="17"/>
      <c r="R33" s="17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17"/>
      <c r="AF33" s="13"/>
    </row>
    <row r="34" spans="1:32" x14ac:dyDescent="0.2">
      <c r="A34" s="13"/>
      <c r="B34" s="13"/>
      <c r="C34" s="13"/>
      <c r="D34" s="38"/>
      <c r="E34" s="33"/>
      <c r="F34" s="35"/>
      <c r="G34" s="36"/>
      <c r="H34" s="36"/>
      <c r="I34" s="13"/>
      <c r="J34" s="13"/>
      <c r="K34" s="13"/>
      <c r="L34" s="13"/>
      <c r="M34" s="13"/>
      <c r="N34" s="17"/>
      <c r="O34" s="17"/>
      <c r="P34" s="17"/>
      <c r="Q34" s="17"/>
      <c r="R34" s="17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17"/>
      <c r="AF34" s="13"/>
    </row>
    <row r="35" spans="1:32" ht="15" x14ac:dyDescent="0.2">
      <c r="C35" s="2"/>
      <c r="D35" s="3"/>
      <c r="E35" s="3"/>
      <c r="F35" s="4"/>
      <c r="G35" s="13"/>
      <c r="H35" s="13"/>
      <c r="I35" s="13"/>
      <c r="J35" s="13"/>
      <c r="K35" s="13"/>
      <c r="L35" s="13"/>
      <c r="M35" s="13"/>
      <c r="N35" s="17"/>
      <c r="O35" s="17"/>
      <c r="P35" s="17"/>
      <c r="Q35" s="17"/>
      <c r="R35" s="17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17"/>
      <c r="AF35" s="13"/>
    </row>
    <row r="36" spans="1:32" ht="15" x14ac:dyDescent="0.2">
      <c r="C36" s="3"/>
      <c r="F36" s="4"/>
      <c r="G36" s="34"/>
      <c r="H36" s="34"/>
      <c r="I36" s="13"/>
      <c r="J36" s="13"/>
      <c r="K36" s="13"/>
      <c r="L36" s="13"/>
      <c r="M36" s="13"/>
      <c r="N36" s="17"/>
      <c r="O36" s="17"/>
      <c r="P36" s="17"/>
      <c r="Q36" s="17"/>
      <c r="R36" s="17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17"/>
      <c r="AF36" s="13"/>
    </row>
    <row r="37" spans="1:32" ht="18.75" x14ac:dyDescent="0.3">
      <c r="E37" s="5" t="s">
        <v>0</v>
      </c>
      <c r="G37" s="5"/>
      <c r="H37" s="34"/>
      <c r="I37" s="13"/>
      <c r="J37" s="13"/>
      <c r="K37" s="13"/>
      <c r="L37" s="13"/>
      <c r="M37" s="13"/>
      <c r="N37" s="17"/>
      <c r="O37" s="17"/>
      <c r="P37" s="17"/>
      <c r="Q37" s="17"/>
      <c r="R37" s="17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17"/>
      <c r="AF37" s="13"/>
    </row>
    <row r="38" spans="1:32" ht="18.75" x14ac:dyDescent="0.3">
      <c r="B38" s="2"/>
      <c r="C38" s="5" t="s">
        <v>31</v>
      </c>
      <c r="F38" s="6"/>
      <c r="G38" s="6"/>
      <c r="H38" s="34"/>
      <c r="I38" s="13"/>
      <c r="J38" s="13"/>
      <c r="K38" s="13"/>
      <c r="L38" s="13"/>
      <c r="M38" s="13"/>
      <c r="N38" s="17"/>
      <c r="O38" s="17"/>
      <c r="P38" s="17"/>
      <c r="Q38" s="17"/>
      <c r="R38" s="17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17"/>
      <c r="AF38" s="13"/>
    </row>
    <row r="39" spans="1:32" ht="18.75" x14ac:dyDescent="0.3">
      <c r="B39" s="2"/>
      <c r="E39" s="5"/>
      <c r="F39" s="4"/>
      <c r="G39" s="4"/>
      <c r="H39" s="34"/>
      <c r="I39" s="13"/>
      <c r="J39" s="13"/>
      <c r="K39" s="13"/>
      <c r="L39" s="13"/>
      <c r="M39" s="13"/>
      <c r="N39" s="17"/>
      <c r="O39" s="17"/>
      <c r="P39" s="17"/>
      <c r="Q39" s="17"/>
      <c r="R39" s="17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17"/>
      <c r="AF39" s="13"/>
    </row>
    <row r="40" spans="1:32" ht="18.75" x14ac:dyDescent="0.3">
      <c r="B40" s="2"/>
      <c r="C40" s="7"/>
      <c r="D40" s="7"/>
      <c r="E40" s="8"/>
      <c r="F40" s="76"/>
      <c r="G40" s="5" t="s">
        <v>1</v>
      </c>
      <c r="H40" s="34"/>
      <c r="I40" s="13"/>
      <c r="J40" s="13"/>
      <c r="K40" s="13"/>
      <c r="L40" s="13"/>
      <c r="M40" s="13"/>
      <c r="N40" s="17"/>
      <c r="O40" s="17"/>
      <c r="P40" s="17"/>
      <c r="Q40" s="17"/>
      <c r="R40" s="17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17"/>
      <c r="AF40" s="13"/>
    </row>
    <row r="41" spans="1:32" ht="15" x14ac:dyDescent="0.2">
      <c r="A41" s="13"/>
      <c r="C41" s="7"/>
      <c r="D41" s="7"/>
      <c r="E41" s="11"/>
      <c r="F41" s="11"/>
      <c r="G41" s="12"/>
      <c r="H41" s="33"/>
      <c r="I41" s="13"/>
      <c r="J41" s="13"/>
      <c r="K41" s="13"/>
      <c r="L41" s="13"/>
      <c r="M41" s="13"/>
      <c r="N41" s="17"/>
      <c r="O41" s="17"/>
      <c r="P41" s="17"/>
      <c r="Q41" s="17"/>
      <c r="R41" s="17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17"/>
      <c r="AF41" s="13"/>
    </row>
    <row r="42" spans="1:32" ht="15" x14ac:dyDescent="0.2">
      <c r="A42" s="12"/>
      <c r="B42" s="14"/>
      <c r="C42" s="15"/>
      <c r="D42" s="15"/>
      <c r="E42" s="11"/>
      <c r="F42" s="11"/>
      <c r="G42" s="12"/>
      <c r="H42" s="13"/>
      <c r="I42" s="13"/>
      <c r="J42" s="77"/>
      <c r="K42" s="13"/>
      <c r="L42" s="78"/>
      <c r="M42" s="77"/>
      <c r="N42" s="13"/>
      <c r="O42" s="17"/>
      <c r="P42" s="17"/>
      <c r="Q42" s="17"/>
      <c r="R42" s="17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17"/>
      <c r="AF42" s="13"/>
    </row>
    <row r="43" spans="1:32" ht="15" x14ac:dyDescent="0.2">
      <c r="A43" s="3" t="s">
        <v>32</v>
      </c>
      <c r="C43" s="14"/>
      <c r="D43" s="14"/>
      <c r="G43" s="2"/>
      <c r="H43" s="39"/>
      <c r="I43" s="13"/>
      <c r="J43" s="11"/>
      <c r="K43" s="13"/>
      <c r="L43" s="78"/>
      <c r="M43" s="11"/>
      <c r="N43" s="77"/>
      <c r="O43" s="17"/>
      <c r="P43" s="17"/>
      <c r="Q43" s="17"/>
      <c r="R43" s="17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17"/>
      <c r="AF43" s="13"/>
    </row>
    <row r="44" spans="1:32" ht="15" x14ac:dyDescent="0.2">
      <c r="A44" s="12"/>
      <c r="B44" s="65"/>
      <c r="D44" s="9"/>
      <c r="E44" s="4"/>
      <c r="F44" s="14"/>
      <c r="G44" s="13"/>
      <c r="H44" s="38"/>
      <c r="I44" s="13"/>
      <c r="J44" s="77"/>
      <c r="K44" s="13"/>
      <c r="L44" s="15"/>
      <c r="M44" s="11"/>
      <c r="N44" s="77"/>
      <c r="O44" s="17"/>
      <c r="P44" s="17"/>
      <c r="Q44" s="17"/>
      <c r="R44" s="17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17"/>
      <c r="AF44" s="13"/>
    </row>
    <row r="45" spans="1:32" ht="20.25" x14ac:dyDescent="0.3">
      <c r="A45" s="79"/>
      <c r="F45" s="14"/>
      <c r="G45" s="13"/>
      <c r="H45" s="38"/>
      <c r="I45" s="13"/>
      <c r="J45" s="79"/>
      <c r="K45" s="13"/>
      <c r="L45" s="13"/>
      <c r="M45" s="13"/>
      <c r="N45" s="13"/>
      <c r="O45" s="17"/>
      <c r="P45" s="17"/>
      <c r="Q45" s="17"/>
      <c r="R45" s="17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17"/>
      <c r="AF45" s="13"/>
    </row>
    <row r="46" spans="1:32" ht="15" x14ac:dyDescent="0.2">
      <c r="A46" s="13"/>
      <c r="B46" s="38"/>
      <c r="C46" s="114"/>
      <c r="D46" s="14"/>
      <c r="E46" s="14"/>
      <c r="G46" s="13"/>
      <c r="H46" s="13"/>
      <c r="I46" s="13"/>
      <c r="J46" s="13"/>
      <c r="K46" s="38"/>
      <c r="L46" s="114"/>
      <c r="M46" s="14"/>
      <c r="N46" s="14"/>
      <c r="O46" s="17"/>
      <c r="P46" s="17"/>
      <c r="Q46" s="17"/>
      <c r="R46" s="17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17"/>
      <c r="AF46" s="13"/>
    </row>
    <row r="47" spans="1:32" ht="15.75" x14ac:dyDescent="0.25">
      <c r="A47" s="16"/>
      <c r="B47" s="20"/>
      <c r="C47" s="14"/>
      <c r="D47" s="14"/>
      <c r="E47" s="14"/>
      <c r="F47" s="80"/>
      <c r="G47" s="13"/>
      <c r="H47" s="13"/>
      <c r="I47" s="13"/>
      <c r="J47" s="16"/>
      <c r="K47" s="20"/>
      <c r="L47" s="14"/>
      <c r="M47" s="14"/>
      <c r="N47" s="14"/>
      <c r="O47" s="17"/>
      <c r="P47" s="17"/>
      <c r="Q47" s="17"/>
      <c r="R47" s="17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17"/>
      <c r="AF47" s="13"/>
    </row>
    <row r="48" spans="1:32" x14ac:dyDescent="0.2">
      <c r="A48" s="13"/>
      <c r="B48" s="13"/>
      <c r="C48" s="13"/>
      <c r="D48" s="13"/>
      <c r="E48" s="13"/>
      <c r="F48" s="80"/>
      <c r="G48" s="13"/>
      <c r="H48" s="13"/>
      <c r="I48" s="13"/>
      <c r="J48" s="13"/>
      <c r="K48" s="13"/>
      <c r="L48" s="13"/>
      <c r="M48" s="13"/>
      <c r="N48" s="13"/>
      <c r="O48" s="17"/>
      <c r="P48" s="17"/>
      <c r="Q48" s="17"/>
      <c r="R48" s="17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17"/>
      <c r="AF48" s="13"/>
    </row>
    <row r="49" spans="1:32" x14ac:dyDescent="0.2">
      <c r="A49" s="13"/>
      <c r="B49" s="36"/>
      <c r="C49" s="36"/>
      <c r="D49" s="36"/>
      <c r="E49" s="114"/>
      <c r="F49" s="80"/>
      <c r="G49" s="13"/>
      <c r="H49" s="13"/>
      <c r="I49" s="13"/>
      <c r="J49" s="13"/>
      <c r="K49" s="36"/>
      <c r="L49" s="36"/>
      <c r="M49" s="36"/>
      <c r="N49" s="114"/>
      <c r="O49" s="17"/>
      <c r="P49" s="17"/>
      <c r="Q49" s="17"/>
      <c r="R49" s="17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17"/>
      <c r="AF49" s="13"/>
    </row>
    <row r="50" spans="1:32" ht="90" customHeight="1" x14ac:dyDescent="0.3">
      <c r="A50" s="167" t="s">
        <v>33</v>
      </c>
      <c r="B50" s="167"/>
      <c r="C50" s="167"/>
      <c r="D50" s="167"/>
      <c r="E50" s="167"/>
      <c r="F50" s="167"/>
      <c r="G50" s="167"/>
      <c r="H50" s="167"/>
      <c r="I50" s="167"/>
      <c r="J50" s="154"/>
      <c r="K50" s="154"/>
      <c r="L50" s="154"/>
      <c r="M50" s="154"/>
      <c r="N50" s="154"/>
      <c r="O50" s="154"/>
      <c r="P50" s="17"/>
      <c r="Q50" s="17"/>
      <c r="R50" s="17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17"/>
      <c r="AF50" s="13"/>
    </row>
    <row r="51" spans="1:32" ht="15" x14ac:dyDescent="0.2">
      <c r="A51" s="13"/>
      <c r="B51" s="155" t="s">
        <v>34</v>
      </c>
      <c r="C51" s="155"/>
      <c r="D51" s="155"/>
      <c r="E51" s="155"/>
      <c r="F51" s="155"/>
      <c r="G51" s="155"/>
      <c r="H51" s="155"/>
      <c r="I51" s="155"/>
      <c r="J51" s="13"/>
      <c r="K51" s="113"/>
      <c r="L51" s="13"/>
      <c r="M51" s="38"/>
      <c r="N51" s="41"/>
      <c r="O51" s="17"/>
      <c r="P51" s="17"/>
      <c r="Q51" s="17"/>
      <c r="R51" s="17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17"/>
      <c r="AF51" s="13"/>
    </row>
    <row r="52" spans="1:32" ht="15" x14ac:dyDescent="0.2">
      <c r="A52" s="13"/>
      <c r="C52" s="63" t="s">
        <v>2</v>
      </c>
      <c r="D52" s="81"/>
      <c r="E52" s="82"/>
      <c r="F52" s="80"/>
      <c r="G52" s="40"/>
      <c r="H52" s="13"/>
      <c r="I52" s="13"/>
      <c r="J52" s="13"/>
      <c r="K52" s="13"/>
      <c r="L52" s="13"/>
      <c r="M52" s="63"/>
      <c r="N52" s="83"/>
      <c r="O52" s="17"/>
      <c r="P52" s="17"/>
      <c r="Q52" s="17"/>
      <c r="R52" s="17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17"/>
      <c r="AF52" s="13"/>
    </row>
    <row r="53" spans="1:32" ht="63.75" customHeight="1" x14ac:dyDescent="0.25">
      <c r="A53" s="156" t="s">
        <v>3</v>
      </c>
      <c r="B53" s="115" t="s">
        <v>4</v>
      </c>
      <c r="C53" s="158" t="s">
        <v>35</v>
      </c>
      <c r="D53" s="159"/>
      <c r="E53" s="159"/>
      <c r="F53" s="159"/>
      <c r="G53" s="159"/>
      <c r="H53" s="159"/>
      <c r="I53" s="160"/>
      <c r="J53" s="161"/>
      <c r="K53" s="117"/>
      <c r="L53" s="162"/>
      <c r="M53" s="162"/>
      <c r="N53" s="162"/>
      <c r="O53" s="162"/>
      <c r="P53" s="17"/>
      <c r="Q53" s="17"/>
      <c r="R53" s="17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17"/>
      <c r="AF53" s="13"/>
    </row>
    <row r="54" spans="1:32" ht="41.25" customHeight="1" x14ac:dyDescent="0.25">
      <c r="A54" s="157"/>
      <c r="B54" s="116"/>
      <c r="C54" s="163" t="s">
        <v>36</v>
      </c>
      <c r="D54" s="164"/>
      <c r="E54" s="165"/>
      <c r="F54" s="163" t="s">
        <v>37</v>
      </c>
      <c r="G54" s="164"/>
      <c r="H54" s="165"/>
      <c r="I54" s="84" t="s">
        <v>38</v>
      </c>
      <c r="J54" s="161"/>
      <c r="K54" s="117"/>
      <c r="L54" s="166">
        <f>6.5</f>
        <v>6.5</v>
      </c>
      <c r="M54" s="166"/>
      <c r="N54" s="166"/>
      <c r="O54" s="85">
        <f>F55</f>
        <v>8.3160000000000007</v>
      </c>
      <c r="P54" s="85">
        <f>L54*O54</f>
        <v>54.054000000000002</v>
      </c>
      <c r="Q54" s="86"/>
      <c r="R54" s="17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17"/>
      <c r="AF54" s="13"/>
    </row>
    <row r="55" spans="1:32" ht="12.75" customHeight="1" x14ac:dyDescent="0.25">
      <c r="A55" s="129" t="s">
        <v>19</v>
      </c>
      <c r="B55" s="182" t="s">
        <v>20</v>
      </c>
      <c r="C55" s="172">
        <f>8.19*1.05</f>
        <v>8.599499999999999</v>
      </c>
      <c r="D55" s="173"/>
      <c r="E55" s="174"/>
      <c r="F55" s="172">
        <f>7.92*1.05</f>
        <v>8.3160000000000007</v>
      </c>
      <c r="G55" s="173"/>
      <c r="H55" s="174"/>
      <c r="I55" s="178">
        <f>7.75*1.05</f>
        <v>8.1375000000000011</v>
      </c>
      <c r="J55" s="180"/>
      <c r="K55" s="168"/>
      <c r="L55" s="169">
        <v>6.5</v>
      </c>
      <c r="M55" s="169"/>
      <c r="N55" s="169"/>
      <c r="O55" s="169">
        <v>6.33</v>
      </c>
      <c r="P55" s="85"/>
      <c r="Q55" s="17"/>
      <c r="R55" s="17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17"/>
      <c r="AF55" s="13"/>
    </row>
    <row r="56" spans="1:32" ht="14.25" customHeight="1" x14ac:dyDescent="0.25">
      <c r="A56" s="130"/>
      <c r="B56" s="183"/>
      <c r="C56" s="175"/>
      <c r="D56" s="176"/>
      <c r="E56" s="177"/>
      <c r="F56" s="175"/>
      <c r="G56" s="176"/>
      <c r="H56" s="177"/>
      <c r="I56" s="179"/>
      <c r="J56" s="180"/>
      <c r="K56" s="168"/>
      <c r="L56" s="169"/>
      <c r="M56" s="169"/>
      <c r="N56" s="169"/>
      <c r="O56" s="169"/>
      <c r="P56" s="85">
        <f>L55*O55</f>
        <v>41.145000000000003</v>
      </c>
      <c r="Q56" s="17"/>
      <c r="R56" s="17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17"/>
      <c r="AF56" s="13"/>
    </row>
    <row r="57" spans="1:32" ht="12.75" customHeight="1" x14ac:dyDescent="0.25">
      <c r="A57" s="129" t="s">
        <v>21</v>
      </c>
      <c r="B57" s="170" t="s">
        <v>39</v>
      </c>
      <c r="C57" s="172">
        <f>7.47*1.05</f>
        <v>7.8434999999999997</v>
      </c>
      <c r="D57" s="173"/>
      <c r="E57" s="174"/>
      <c r="F57" s="172">
        <f>7.2*1.05</f>
        <v>7.5600000000000005</v>
      </c>
      <c r="G57" s="173"/>
      <c r="H57" s="174"/>
      <c r="I57" s="178">
        <f>7.03*1.05</f>
        <v>7.3815000000000008</v>
      </c>
      <c r="J57" s="180"/>
      <c r="K57" s="181"/>
      <c r="L57" s="169">
        <v>2</v>
      </c>
      <c r="M57" s="169"/>
      <c r="N57" s="169"/>
      <c r="O57" s="169">
        <v>35</v>
      </c>
      <c r="P57" s="85"/>
      <c r="Q57" s="17"/>
      <c r="R57" s="17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17"/>
      <c r="AF57" s="13"/>
    </row>
    <row r="58" spans="1:32" ht="42.75" customHeight="1" x14ac:dyDescent="0.25">
      <c r="A58" s="130"/>
      <c r="B58" s="171"/>
      <c r="C58" s="175"/>
      <c r="D58" s="176"/>
      <c r="E58" s="177"/>
      <c r="F58" s="175"/>
      <c r="G58" s="176"/>
      <c r="H58" s="177"/>
      <c r="I58" s="179"/>
      <c r="J58" s="180"/>
      <c r="K58" s="181"/>
      <c r="L58" s="169"/>
      <c r="M58" s="169"/>
      <c r="N58" s="169"/>
      <c r="O58" s="169"/>
      <c r="P58" s="85">
        <f>L57*O57</f>
        <v>70</v>
      </c>
      <c r="Q58" s="17"/>
      <c r="R58" s="17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17"/>
      <c r="AF58" s="13"/>
    </row>
    <row r="59" spans="1:32" ht="12.75" customHeight="1" x14ac:dyDescent="0.2">
      <c r="A59" s="129" t="s">
        <v>23</v>
      </c>
      <c r="B59" s="170" t="s">
        <v>40</v>
      </c>
      <c r="C59" s="172">
        <f>8.65*1.05</f>
        <v>9.0825000000000014</v>
      </c>
      <c r="D59" s="173"/>
      <c r="E59" s="174"/>
      <c r="F59" s="172">
        <f>8.36*1.05</f>
        <v>8.7780000000000005</v>
      </c>
      <c r="G59" s="173"/>
      <c r="H59" s="174"/>
      <c r="I59" s="178">
        <f>8.2*1.05</f>
        <v>8.61</v>
      </c>
      <c r="J59" s="180"/>
      <c r="K59" s="184"/>
      <c r="L59" s="185"/>
      <c r="M59" s="185"/>
      <c r="N59" s="185"/>
      <c r="O59" s="185"/>
      <c r="P59" s="87">
        <f>P54+P56+P58</f>
        <v>165.19900000000001</v>
      </c>
      <c r="Q59" s="87">
        <f>P59*1.2</f>
        <v>198.2388</v>
      </c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17"/>
      <c r="AF59" s="13"/>
    </row>
    <row r="60" spans="1:32" ht="33" customHeight="1" x14ac:dyDescent="0.2">
      <c r="A60" s="130"/>
      <c r="B60" s="171"/>
      <c r="C60" s="175"/>
      <c r="D60" s="176"/>
      <c r="E60" s="177"/>
      <c r="F60" s="175"/>
      <c r="G60" s="176"/>
      <c r="H60" s="177"/>
      <c r="I60" s="179"/>
      <c r="J60" s="180"/>
      <c r="K60" s="184"/>
      <c r="L60" s="185"/>
      <c r="M60" s="185"/>
      <c r="N60" s="185"/>
      <c r="O60" s="185"/>
      <c r="P60" s="87">
        <f>P59/L54</f>
        <v>25.415230769230771</v>
      </c>
      <c r="Q60" s="88"/>
      <c r="R60" s="87">
        <f>Q59/L54</f>
        <v>30.498276923076922</v>
      </c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17"/>
      <c r="AF60" s="13"/>
    </row>
    <row r="61" spans="1:32" x14ac:dyDescent="0.2">
      <c r="A61" s="129">
        <v>4</v>
      </c>
      <c r="B61" s="170" t="s">
        <v>25</v>
      </c>
      <c r="C61" s="172">
        <f>8.65*1.05</f>
        <v>9.0825000000000014</v>
      </c>
      <c r="D61" s="173"/>
      <c r="E61" s="174"/>
      <c r="F61" s="172"/>
      <c r="G61" s="173"/>
      <c r="H61" s="174"/>
      <c r="I61" s="178"/>
      <c r="J61" s="13"/>
      <c r="K61" s="27"/>
      <c r="L61" s="27"/>
      <c r="M61" s="27"/>
      <c r="N61" s="27"/>
      <c r="O61" s="89"/>
      <c r="P61" s="17"/>
      <c r="Q61" s="17"/>
      <c r="R61" s="17"/>
      <c r="S61" s="17"/>
      <c r="T61" s="17"/>
      <c r="U61" s="42"/>
      <c r="V61" s="17"/>
      <c r="W61" s="42"/>
      <c r="X61" s="17"/>
      <c r="Y61" s="17"/>
      <c r="Z61" s="17"/>
      <c r="AA61" s="17"/>
      <c r="AB61" s="42"/>
      <c r="AC61" s="26"/>
      <c r="AD61" s="17"/>
      <c r="AE61" s="17"/>
      <c r="AF61" s="13"/>
    </row>
    <row r="62" spans="1:32" ht="46.5" customHeight="1" x14ac:dyDescent="0.2">
      <c r="A62" s="130"/>
      <c r="B62" s="171"/>
      <c r="C62" s="175"/>
      <c r="D62" s="176"/>
      <c r="E62" s="177"/>
      <c r="F62" s="175"/>
      <c r="G62" s="176"/>
      <c r="H62" s="177"/>
      <c r="I62" s="179"/>
      <c r="J62" s="13"/>
      <c r="K62" s="27"/>
      <c r="L62" s="27"/>
      <c r="M62" s="27"/>
      <c r="N62" s="27"/>
      <c r="O62" s="90"/>
      <c r="P62" s="10"/>
      <c r="Q62" s="10"/>
      <c r="R62" s="13"/>
      <c r="S62" s="13"/>
      <c r="T62" s="13"/>
      <c r="U62" s="43"/>
      <c r="V62" s="43"/>
      <c r="W62" s="44"/>
      <c r="X62" s="114"/>
      <c r="Y62" s="13"/>
      <c r="Z62" s="43"/>
      <c r="AA62" s="43"/>
      <c r="AB62" s="44"/>
      <c r="AC62" s="13"/>
      <c r="AD62" s="13"/>
      <c r="AE62" s="13"/>
      <c r="AF62" s="13"/>
    </row>
    <row r="63" spans="1:32" ht="15.75" x14ac:dyDescent="0.25">
      <c r="A63" s="27"/>
      <c r="B63" s="27"/>
      <c r="C63" s="27"/>
      <c r="D63" s="27"/>
      <c r="E63" s="27"/>
      <c r="F63" s="91"/>
      <c r="G63" s="92"/>
      <c r="H63" s="27"/>
      <c r="I63" s="27"/>
      <c r="J63" s="13"/>
      <c r="K63" s="93"/>
      <c r="L63" s="27"/>
      <c r="M63" s="27"/>
      <c r="N63" s="27"/>
      <c r="O63" s="27"/>
      <c r="P63" s="13"/>
      <c r="Q63" s="13"/>
      <c r="R63" s="13"/>
      <c r="S63" s="34"/>
      <c r="T63" s="34"/>
      <c r="U63" s="34"/>
      <c r="V63" s="34"/>
      <c r="W63" s="34"/>
      <c r="X63" s="13"/>
      <c r="Y63" s="34"/>
      <c r="Z63" s="34"/>
      <c r="AA63" s="34"/>
      <c r="AB63" s="34"/>
      <c r="AC63" s="13"/>
      <c r="AD63" s="13"/>
      <c r="AE63" s="13"/>
      <c r="AF63" s="13"/>
    </row>
    <row r="64" spans="1:32" ht="20.25" x14ac:dyDescent="0.3">
      <c r="A64" s="27"/>
      <c r="B64" s="94"/>
      <c r="C64" s="27"/>
      <c r="D64" s="27"/>
      <c r="E64" s="27"/>
      <c r="F64" s="91"/>
      <c r="G64" s="92"/>
      <c r="H64" s="27"/>
      <c r="I64" s="27"/>
      <c r="J64" s="13"/>
      <c r="K64" s="27"/>
      <c r="L64" s="95"/>
      <c r="M64" s="32"/>
      <c r="N64" s="95"/>
      <c r="O64" s="27"/>
      <c r="P64" s="13"/>
      <c r="Q64" s="13"/>
      <c r="R64" s="13"/>
      <c r="S64" s="34"/>
      <c r="T64" s="34"/>
      <c r="U64" s="34"/>
      <c r="V64" s="34"/>
      <c r="W64" s="34"/>
      <c r="X64" s="13"/>
      <c r="Y64" s="34"/>
      <c r="Z64" s="34"/>
      <c r="AA64" s="34"/>
      <c r="AB64" s="34"/>
      <c r="AC64" s="13"/>
      <c r="AD64" s="13"/>
      <c r="AE64" s="13"/>
      <c r="AF64" s="13"/>
    </row>
    <row r="65" spans="1:32" x14ac:dyDescent="0.2">
      <c r="A65" s="13"/>
      <c r="B65" s="13"/>
      <c r="C65" s="13"/>
      <c r="D65" s="38"/>
      <c r="E65" s="13"/>
      <c r="F65" s="54"/>
      <c r="G65" s="13"/>
      <c r="H65" s="13"/>
      <c r="I65" s="13"/>
      <c r="J65" s="13"/>
      <c r="K65" s="27"/>
      <c r="L65" s="27"/>
      <c r="M65" s="30"/>
      <c r="N65" s="27"/>
      <c r="O65" s="27"/>
      <c r="P65" s="13"/>
      <c r="Q65" s="13"/>
      <c r="R65" s="13"/>
      <c r="S65" s="34"/>
      <c r="T65" s="13"/>
      <c r="U65" s="34"/>
      <c r="V65" s="34"/>
      <c r="W65" s="34"/>
      <c r="X65" s="34"/>
      <c r="Y65" s="34"/>
      <c r="Z65" s="34"/>
      <c r="AA65" s="34"/>
      <c r="AB65" s="34"/>
      <c r="AC65" s="13"/>
      <c r="AD65" s="13"/>
      <c r="AE65" s="13"/>
      <c r="AF65" s="13"/>
    </row>
    <row r="66" spans="1:32" ht="15" x14ac:dyDescent="0.2">
      <c r="A66" s="13"/>
      <c r="B66" s="14" t="s">
        <v>30</v>
      </c>
      <c r="C66" s="74"/>
      <c r="D66" s="75" t="s">
        <v>5</v>
      </c>
      <c r="G66" s="13"/>
      <c r="H66" s="13"/>
      <c r="I66" s="13"/>
      <c r="J66" s="13"/>
      <c r="K66" s="96"/>
      <c r="L66" s="97"/>
      <c r="M66" s="98"/>
      <c r="N66" s="99"/>
      <c r="O66" s="27"/>
      <c r="P66" s="13"/>
      <c r="Q66" s="38"/>
      <c r="R66" s="13"/>
      <c r="S66" s="34"/>
      <c r="T66" s="13"/>
      <c r="U66" s="34"/>
      <c r="V66" s="34"/>
      <c r="W66" s="34"/>
      <c r="X66" s="34"/>
      <c r="Y66" s="34"/>
      <c r="Z66" s="34"/>
      <c r="AA66" s="34"/>
      <c r="AB66" s="34"/>
      <c r="AC66" s="13"/>
      <c r="AD66" s="13"/>
      <c r="AE66" s="13"/>
      <c r="AF66" s="13"/>
    </row>
    <row r="67" spans="1:32" x14ac:dyDescent="0.2">
      <c r="A67" s="13"/>
      <c r="B67" s="13"/>
      <c r="C67" s="13"/>
      <c r="D67" s="13"/>
      <c r="E67" s="13"/>
      <c r="F67" s="35"/>
      <c r="G67" s="13"/>
      <c r="H67" s="13"/>
      <c r="I67" s="13"/>
      <c r="J67" s="13"/>
      <c r="K67" s="17"/>
      <c r="L67" s="17"/>
      <c r="M67" s="17"/>
      <c r="N67" s="13"/>
      <c r="O67" s="13"/>
      <c r="P67" s="45"/>
      <c r="Q67" s="13"/>
      <c r="R67" s="13"/>
      <c r="S67" s="34"/>
      <c r="T67" s="13"/>
      <c r="U67" s="34"/>
      <c r="V67" s="34"/>
      <c r="W67" s="34"/>
      <c r="X67" s="34"/>
      <c r="Y67" s="34"/>
      <c r="Z67" s="34"/>
      <c r="AA67" s="34"/>
      <c r="AB67" s="34"/>
      <c r="AC67" s="13"/>
      <c r="AD67" s="13"/>
      <c r="AE67" s="13"/>
      <c r="AF67" s="13"/>
    </row>
    <row r="68" spans="1:32" x14ac:dyDescent="0.2">
      <c r="A68" s="13"/>
      <c r="B68" s="36"/>
      <c r="C68" s="36"/>
      <c r="D68" s="36"/>
      <c r="E68" s="114"/>
      <c r="F68" s="37"/>
      <c r="G68" s="13"/>
      <c r="H68" s="13"/>
      <c r="I68" s="13"/>
      <c r="J68" s="13"/>
      <c r="K68" s="17"/>
      <c r="L68" s="17"/>
      <c r="M68" s="17"/>
      <c r="N68" s="13"/>
      <c r="O68" s="13"/>
      <c r="P68" s="38"/>
      <c r="Q68" s="46"/>
      <c r="R68" s="13"/>
      <c r="S68" s="34"/>
      <c r="T68" s="13"/>
      <c r="U68" s="34"/>
      <c r="V68" s="34"/>
      <c r="W68" s="34"/>
      <c r="X68" s="34"/>
      <c r="Y68" s="34"/>
      <c r="Z68" s="34"/>
      <c r="AA68" s="34"/>
      <c r="AB68" s="34"/>
      <c r="AC68" s="13"/>
      <c r="AD68" s="13"/>
      <c r="AE68" s="13"/>
      <c r="AF68" s="13"/>
    </row>
    <row r="69" spans="1:32" x14ac:dyDescent="0.2">
      <c r="A69" s="13"/>
      <c r="B69" s="13"/>
      <c r="C69" s="13"/>
      <c r="D69" s="13"/>
      <c r="E69" s="13"/>
      <c r="F69" s="13"/>
      <c r="G69" s="40"/>
      <c r="H69" s="10"/>
      <c r="I69" s="10"/>
      <c r="J69" s="13"/>
      <c r="K69" s="17"/>
      <c r="L69" s="17"/>
      <c r="M69" s="17"/>
      <c r="N69" s="13"/>
      <c r="O69" s="13"/>
      <c r="P69" s="13"/>
      <c r="Q69" s="13"/>
      <c r="R69" s="13"/>
      <c r="S69" s="34"/>
      <c r="T69" s="13"/>
      <c r="U69" s="34"/>
      <c r="V69" s="34"/>
      <c r="W69" s="34"/>
      <c r="X69" s="34"/>
      <c r="Y69" s="34"/>
      <c r="Z69" s="34"/>
      <c r="AA69" s="34"/>
      <c r="AB69" s="34"/>
      <c r="AC69" s="13"/>
      <c r="AD69" s="13"/>
      <c r="AE69" s="13"/>
      <c r="AF69" s="13"/>
    </row>
    <row r="70" spans="1:32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7"/>
      <c r="L70" s="17"/>
      <c r="M70" s="17"/>
      <c r="N70" s="13"/>
      <c r="O70" s="13"/>
      <c r="P70" s="13"/>
      <c r="Q70" s="13"/>
      <c r="R70" s="45"/>
      <c r="S70" s="34"/>
      <c r="T70" s="13"/>
      <c r="U70" s="34"/>
      <c r="V70" s="34"/>
      <c r="W70" s="34"/>
      <c r="X70" s="34"/>
      <c r="Y70" s="34"/>
      <c r="Z70" s="34"/>
      <c r="AA70" s="34"/>
      <c r="AB70" s="34"/>
      <c r="AC70" s="13"/>
      <c r="AD70" s="13"/>
      <c r="AE70" s="13"/>
      <c r="AF70" s="13"/>
    </row>
    <row r="71" spans="1:32" ht="18.75" x14ac:dyDescent="0.3">
      <c r="C71" s="5" t="s">
        <v>0</v>
      </c>
      <c r="F71" s="5"/>
      <c r="G71" s="5"/>
      <c r="H71" s="34"/>
      <c r="I71" s="13"/>
      <c r="J71" s="13"/>
      <c r="K71" s="31"/>
      <c r="L71" s="10"/>
      <c r="M71" s="10"/>
      <c r="N71" s="13"/>
      <c r="O71" s="13"/>
      <c r="P71" s="13"/>
      <c r="Q71" s="13"/>
      <c r="R71" s="13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13"/>
      <c r="AD71" s="13"/>
      <c r="AE71" s="13"/>
      <c r="AF71" s="13"/>
    </row>
    <row r="72" spans="1:32" ht="18.75" x14ac:dyDescent="0.3">
      <c r="B72" s="5" t="s">
        <v>31</v>
      </c>
      <c r="E72" s="6"/>
      <c r="F72" s="6"/>
      <c r="G72" s="6"/>
      <c r="H72" s="34"/>
      <c r="I72" s="13"/>
      <c r="J72" s="10"/>
      <c r="K72" s="10"/>
      <c r="L72" s="19"/>
      <c r="M72" s="22"/>
      <c r="N72" s="13"/>
      <c r="O72" s="13"/>
      <c r="P72" s="46"/>
      <c r="Q72" s="13"/>
      <c r="R72" s="13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13"/>
      <c r="AD72" s="13"/>
      <c r="AE72" s="13"/>
      <c r="AF72" s="13"/>
    </row>
    <row r="73" spans="1:32" ht="18.75" x14ac:dyDescent="0.3">
      <c r="B73" s="8"/>
      <c r="C73" s="76"/>
      <c r="D73" s="5" t="s">
        <v>1</v>
      </c>
      <c r="F73" s="4"/>
      <c r="G73" s="4"/>
      <c r="H73" s="34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13"/>
      <c r="AD73" s="13"/>
      <c r="AE73" s="13"/>
      <c r="AF73" s="13"/>
    </row>
    <row r="74" spans="1:32" ht="15" x14ac:dyDescent="0.2">
      <c r="B74" s="7"/>
      <c r="C74" s="7"/>
      <c r="H74" s="34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34"/>
      <c r="T74" s="34"/>
      <c r="U74" s="34"/>
      <c r="V74" s="34"/>
      <c r="W74" s="34"/>
      <c r="X74" s="34"/>
      <c r="Y74" s="41"/>
      <c r="Z74" s="41"/>
      <c r="AA74" s="13"/>
      <c r="AB74" s="13"/>
      <c r="AC74" s="13"/>
      <c r="AD74" s="13"/>
      <c r="AE74" s="13"/>
      <c r="AF74" s="13"/>
    </row>
    <row r="75" spans="1:32" ht="15" x14ac:dyDescent="0.2">
      <c r="A75" s="13"/>
      <c r="C75" s="7"/>
      <c r="D75" s="7"/>
      <c r="E75" s="11"/>
      <c r="F75" s="11"/>
      <c r="G75" s="12"/>
      <c r="H75" s="3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47"/>
      <c r="U75" s="13"/>
      <c r="V75" s="13"/>
      <c r="W75" s="13"/>
      <c r="X75" s="13"/>
      <c r="Y75" s="13"/>
      <c r="Z75" s="13"/>
      <c r="AA75" s="13"/>
      <c r="AB75" s="28"/>
      <c r="AC75" s="13"/>
      <c r="AD75" s="13"/>
      <c r="AE75" s="13"/>
      <c r="AF75" s="13"/>
    </row>
    <row r="76" spans="1:32" ht="15" x14ac:dyDescent="0.2">
      <c r="A76" s="12"/>
      <c r="B76" s="14"/>
      <c r="C76" s="15"/>
      <c r="D76" s="15"/>
      <c r="E76" s="11"/>
      <c r="F76" s="11"/>
      <c r="G76" s="12"/>
      <c r="H76" s="13"/>
      <c r="I76" s="13"/>
      <c r="J76" s="13"/>
      <c r="K76" s="13"/>
      <c r="L76" s="13"/>
      <c r="M76" s="13"/>
      <c r="N76" s="13"/>
      <c r="O76" s="48"/>
      <c r="P76" s="10"/>
      <c r="Q76" s="13"/>
      <c r="R76" s="45"/>
      <c r="S76" s="38"/>
      <c r="T76" s="38"/>
      <c r="U76" s="45"/>
      <c r="V76" s="38"/>
      <c r="W76" s="45"/>
      <c r="X76" s="38"/>
      <c r="Y76" s="45"/>
      <c r="Z76" s="38"/>
      <c r="AA76" s="38"/>
      <c r="AB76" s="47"/>
      <c r="AC76" s="13"/>
      <c r="AD76" s="13"/>
      <c r="AE76" s="13"/>
      <c r="AF76" s="13"/>
    </row>
    <row r="77" spans="1:32" ht="15" x14ac:dyDescent="0.2">
      <c r="B77" s="3" t="s">
        <v>32</v>
      </c>
      <c r="D77" s="14"/>
      <c r="G77" s="2"/>
      <c r="H77" s="39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43"/>
      <c r="U77" s="13"/>
      <c r="V77" s="43"/>
      <c r="W77" s="13"/>
      <c r="X77" s="43"/>
      <c r="Y77" s="13"/>
      <c r="Z77" s="43"/>
      <c r="AA77" s="13"/>
      <c r="AB77" s="13"/>
      <c r="AC77" s="43"/>
      <c r="AD77" s="13"/>
      <c r="AE77" s="43"/>
      <c r="AF77" s="13"/>
    </row>
    <row r="78" spans="1:32" x14ac:dyDescent="0.2">
      <c r="A78" s="10"/>
      <c r="B78" s="10"/>
      <c r="C78" s="10"/>
      <c r="D78" s="10"/>
      <c r="E78" s="10"/>
      <c r="F78" s="23"/>
      <c r="G78" s="23"/>
      <c r="H78" s="23"/>
      <c r="I78" s="10"/>
      <c r="J78" s="10"/>
      <c r="K78" s="23"/>
      <c r="L78" s="23"/>
      <c r="M78" s="23"/>
      <c r="N78" s="13"/>
      <c r="O78" s="48"/>
      <c r="P78" s="10"/>
      <c r="Q78" s="10"/>
      <c r="R78" s="13"/>
      <c r="S78" s="13"/>
      <c r="T78" s="43"/>
      <c r="U78" s="43"/>
      <c r="V78" s="44"/>
      <c r="W78" s="13"/>
      <c r="X78" s="43"/>
      <c r="Y78" s="43"/>
      <c r="Z78" s="44"/>
      <c r="AA78" s="13"/>
      <c r="AB78" s="13"/>
      <c r="AC78" s="43"/>
      <c r="AD78" s="43"/>
      <c r="AE78" s="44"/>
      <c r="AF78" s="13"/>
    </row>
    <row r="79" spans="1:32" ht="57" customHeight="1" x14ac:dyDescent="0.3">
      <c r="A79" s="167" t="s">
        <v>41</v>
      </c>
      <c r="B79" s="167"/>
      <c r="C79" s="167"/>
      <c r="D79" s="167"/>
      <c r="E79" s="167"/>
      <c r="F79" s="100"/>
      <c r="G79" s="100"/>
      <c r="H79" s="100"/>
      <c r="I79" s="100"/>
      <c r="J79" s="100"/>
      <c r="K79" s="23"/>
      <c r="L79" s="23"/>
      <c r="M79" s="23"/>
      <c r="N79" s="13"/>
      <c r="O79" s="13"/>
      <c r="P79" s="13"/>
      <c r="Q79" s="13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13"/>
    </row>
    <row r="80" spans="1:32" ht="35.25" customHeight="1" x14ac:dyDescent="0.25">
      <c r="A80" s="10"/>
      <c r="B80" s="112"/>
      <c r="C80" s="112"/>
      <c r="D80" s="112"/>
      <c r="E80" s="112"/>
      <c r="F80" s="112"/>
      <c r="G80" s="112"/>
      <c r="H80" s="112"/>
      <c r="I80" s="112"/>
      <c r="J80" s="112"/>
      <c r="K80" s="23"/>
      <c r="L80" s="23"/>
      <c r="M80" s="23"/>
      <c r="N80" s="13"/>
      <c r="O80" s="13"/>
      <c r="P80" s="13"/>
      <c r="Q80" s="13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13"/>
    </row>
    <row r="81" spans="1:32" ht="35.25" customHeight="1" x14ac:dyDescent="0.3">
      <c r="A81" s="186" t="s">
        <v>42</v>
      </c>
      <c r="B81" s="186"/>
      <c r="C81" s="186"/>
      <c r="D81" s="186"/>
      <c r="E81" s="186"/>
      <c r="F81" s="112"/>
      <c r="G81" s="112"/>
      <c r="H81" s="112"/>
      <c r="I81" s="112"/>
      <c r="J81" s="112"/>
      <c r="K81" s="23"/>
      <c r="L81" s="23"/>
      <c r="M81" s="23"/>
      <c r="N81" s="13"/>
      <c r="O81" s="13"/>
      <c r="P81" s="13"/>
      <c r="Q81" s="13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13"/>
    </row>
    <row r="82" spans="1:32" ht="31.5" customHeight="1" x14ac:dyDescent="0.2">
      <c r="A82" s="101" t="s">
        <v>3</v>
      </c>
      <c r="B82" s="102" t="s">
        <v>43</v>
      </c>
      <c r="C82" s="102" t="s">
        <v>44</v>
      </c>
      <c r="D82" s="102" t="s">
        <v>45</v>
      </c>
      <c r="E82" s="102" t="s">
        <v>46</v>
      </c>
      <c r="F82" s="23"/>
      <c r="G82" s="23"/>
      <c r="H82" s="23"/>
      <c r="I82" s="23"/>
      <c r="J82" s="23"/>
      <c r="K82" s="23"/>
      <c r="L82" s="23"/>
      <c r="M82" s="23"/>
      <c r="N82" s="13"/>
      <c r="O82" s="13"/>
      <c r="P82" s="13"/>
      <c r="Q82" s="13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13"/>
    </row>
    <row r="83" spans="1:32" ht="96" customHeight="1" x14ac:dyDescent="0.3">
      <c r="A83" s="118">
        <v>1</v>
      </c>
      <c r="B83" s="103" t="s">
        <v>47</v>
      </c>
      <c r="C83" s="104" t="s">
        <v>48</v>
      </c>
      <c r="D83" s="105" t="s">
        <v>49</v>
      </c>
      <c r="E83" s="106">
        <f>26*1.05</f>
        <v>27.3</v>
      </c>
      <c r="F83" s="23"/>
      <c r="G83" s="23"/>
      <c r="H83" s="23"/>
      <c r="I83" s="23"/>
      <c r="J83" s="23"/>
      <c r="K83" s="23"/>
      <c r="L83" s="23"/>
      <c r="M83" s="23"/>
      <c r="N83" s="13"/>
      <c r="O83" s="13"/>
      <c r="P83" s="13"/>
      <c r="Q83" s="13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13"/>
    </row>
    <row r="84" spans="1:32" ht="18" x14ac:dyDescent="0.25">
      <c r="A84" s="10"/>
      <c r="B84" s="107"/>
      <c r="C84" s="108"/>
      <c r="D84" s="107"/>
      <c r="E84" s="107"/>
      <c r="F84" s="23"/>
      <c r="G84" s="23"/>
      <c r="H84" s="23"/>
      <c r="I84" s="23"/>
      <c r="J84" s="23"/>
      <c r="K84" s="23"/>
      <c r="L84" s="23"/>
      <c r="M84" s="23"/>
      <c r="N84" s="13"/>
      <c r="O84" s="13"/>
      <c r="P84" s="38"/>
      <c r="Q84" s="13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13"/>
    </row>
    <row r="85" spans="1:32" ht="18" x14ac:dyDescent="0.25">
      <c r="A85" s="10"/>
      <c r="B85" s="107"/>
      <c r="C85" s="109"/>
      <c r="D85" s="110"/>
      <c r="E85" s="107"/>
      <c r="F85" s="23"/>
      <c r="G85" s="23"/>
      <c r="H85" s="23"/>
      <c r="I85" s="23"/>
      <c r="J85" s="23"/>
      <c r="K85" s="23"/>
      <c r="L85" s="23"/>
      <c r="M85" s="23"/>
      <c r="N85" s="13"/>
      <c r="O85" s="13"/>
      <c r="P85" s="38"/>
      <c r="Q85" s="46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13"/>
    </row>
    <row r="86" spans="1:32" ht="18" x14ac:dyDescent="0.25">
      <c r="A86" s="10"/>
      <c r="B86" s="107"/>
      <c r="C86" s="107"/>
      <c r="D86" s="107"/>
      <c r="E86" s="107"/>
      <c r="F86" s="23"/>
      <c r="G86" s="23"/>
      <c r="H86" s="23"/>
      <c r="I86" s="23"/>
      <c r="J86" s="23"/>
      <c r="K86" s="23"/>
      <c r="L86" s="23"/>
      <c r="M86" s="23"/>
      <c r="N86" s="13"/>
      <c r="O86" s="13"/>
      <c r="P86" s="13"/>
      <c r="Q86" s="13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13"/>
    </row>
    <row r="87" spans="1:32" ht="18.75" x14ac:dyDescent="0.3">
      <c r="A87" s="6" t="s">
        <v>50</v>
      </c>
      <c r="C87" s="6"/>
      <c r="D87" s="6"/>
      <c r="E87" s="111"/>
      <c r="F87" s="23"/>
      <c r="G87" s="23"/>
      <c r="H87" s="23"/>
      <c r="I87" s="23"/>
      <c r="J87" s="23"/>
      <c r="K87" s="23"/>
      <c r="L87" s="23"/>
      <c r="M87" s="23"/>
      <c r="N87" s="13"/>
      <c r="O87" s="13"/>
      <c r="P87" s="13"/>
      <c r="Q87" s="45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13"/>
    </row>
    <row r="88" spans="1:32" ht="18" x14ac:dyDescent="0.25">
      <c r="A88" s="10"/>
      <c r="B88" s="107"/>
      <c r="C88" s="107"/>
      <c r="D88" s="107"/>
      <c r="E88" s="107"/>
      <c r="F88" s="23"/>
      <c r="G88" s="23"/>
      <c r="H88" s="23"/>
      <c r="I88" s="23"/>
      <c r="J88" s="23"/>
      <c r="K88" s="23"/>
      <c r="L88" s="23"/>
      <c r="M88" s="23"/>
      <c r="N88" s="13"/>
      <c r="O88" s="13"/>
      <c r="P88" s="13"/>
      <c r="Q88" s="13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13"/>
    </row>
    <row r="89" spans="1:32" x14ac:dyDescent="0.2">
      <c r="A89" s="10"/>
      <c r="B89" s="10"/>
      <c r="C89" s="49"/>
      <c r="D89" s="10"/>
      <c r="E89" s="10"/>
      <c r="F89" s="23"/>
      <c r="G89" s="23"/>
      <c r="H89" s="23"/>
      <c r="I89" s="23"/>
      <c r="J89" s="23"/>
      <c r="K89" s="23"/>
      <c r="L89" s="23"/>
      <c r="M89" s="23"/>
      <c r="N89" s="13"/>
      <c r="O89" s="13"/>
      <c r="P89" s="46"/>
      <c r="Q89" s="13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13"/>
    </row>
    <row r="90" spans="1:32" x14ac:dyDescent="0.2">
      <c r="A90" s="10"/>
      <c r="B90" s="10"/>
      <c r="C90" s="10"/>
      <c r="D90" s="10"/>
      <c r="E90" s="10"/>
      <c r="F90" s="23"/>
      <c r="G90" s="23"/>
      <c r="H90" s="23"/>
      <c r="I90" s="23"/>
      <c r="J90" s="23"/>
      <c r="K90" s="23"/>
      <c r="L90" s="23"/>
      <c r="M90" s="23"/>
      <c r="N90" s="13"/>
      <c r="O90" s="13"/>
      <c r="P90" s="46"/>
      <c r="Q90" s="13"/>
      <c r="R90" s="34"/>
      <c r="S90" s="34"/>
      <c r="T90" s="34"/>
      <c r="U90" s="34"/>
      <c r="V90" s="34"/>
      <c r="W90" s="13"/>
      <c r="X90" s="13"/>
      <c r="Y90" s="13"/>
      <c r="Z90" s="13"/>
      <c r="AA90" s="34"/>
      <c r="AB90" s="13"/>
      <c r="AC90" s="34"/>
      <c r="AD90" s="13"/>
      <c r="AE90" s="13"/>
      <c r="AF90" s="13"/>
    </row>
    <row r="91" spans="1:32" ht="15" x14ac:dyDescent="0.2">
      <c r="A91" s="10"/>
      <c r="B91" s="14" t="s">
        <v>30</v>
      </c>
      <c r="C91" s="74"/>
      <c r="D91" s="75" t="s">
        <v>5</v>
      </c>
      <c r="F91" s="23"/>
      <c r="G91" s="23"/>
      <c r="H91" s="23"/>
      <c r="I91" s="23"/>
      <c r="J91" s="23"/>
      <c r="K91" s="50"/>
      <c r="L91" s="10"/>
      <c r="M91" s="10"/>
      <c r="N91" s="13"/>
      <c r="O91" s="13"/>
      <c r="P91" s="13"/>
      <c r="Q91" s="13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13"/>
    </row>
    <row r="92" spans="1:32" x14ac:dyDescent="0.2">
      <c r="A92" s="10"/>
      <c r="B92" s="48"/>
      <c r="C92" s="10"/>
      <c r="D92" s="10"/>
      <c r="E92" s="29"/>
      <c r="F92" s="51"/>
      <c r="G92" s="10"/>
      <c r="H92" s="29"/>
      <c r="I92" s="10"/>
      <c r="J92" s="19"/>
      <c r="K92" s="10"/>
      <c r="L92" s="50"/>
      <c r="M92" s="10"/>
      <c r="N92" s="28"/>
      <c r="O92" s="13"/>
      <c r="P92" s="13"/>
      <c r="Q92" s="13"/>
      <c r="R92" s="28"/>
      <c r="S92" s="13"/>
      <c r="T92" s="28"/>
      <c r="U92" s="28"/>
      <c r="V92" s="28"/>
      <c r="W92" s="28"/>
      <c r="X92" s="28"/>
      <c r="Y92" s="13"/>
      <c r="Z92" s="13"/>
      <c r="AA92" s="13"/>
      <c r="AB92" s="13"/>
      <c r="AC92" s="13"/>
      <c r="AD92" s="13"/>
      <c r="AE92" s="13"/>
      <c r="AF92" s="13"/>
    </row>
    <row r="93" spans="1:32" ht="18" x14ac:dyDescent="0.25">
      <c r="A93" s="10"/>
      <c r="B93" s="48"/>
      <c r="C93" s="10"/>
      <c r="D93" s="10"/>
      <c r="E93" s="10"/>
      <c r="F93" s="19"/>
      <c r="G93" s="22"/>
      <c r="H93" s="10"/>
      <c r="I93" s="19"/>
      <c r="J93" s="22"/>
      <c r="K93" s="10"/>
      <c r="L93" s="19"/>
      <c r="M93" s="22"/>
      <c r="N93" s="13"/>
      <c r="O93" s="16"/>
      <c r="P93" s="13"/>
      <c r="Q93" s="13"/>
      <c r="R93" s="13"/>
      <c r="S93" s="13"/>
      <c r="T93" s="13"/>
      <c r="U93" s="42"/>
      <c r="V93" s="17"/>
      <c r="W93" s="42"/>
      <c r="X93" s="52"/>
      <c r="Y93" s="13"/>
      <c r="Z93" s="17"/>
      <c r="AA93" s="17"/>
      <c r="AB93" s="42"/>
      <c r="AC93" s="17"/>
      <c r="AD93" s="42"/>
      <c r="AE93" s="13"/>
      <c r="AF93" s="13"/>
    </row>
    <row r="94" spans="1:32" x14ac:dyDescent="0.2">
      <c r="A94" s="10"/>
      <c r="B94" s="10"/>
      <c r="C94" s="10"/>
      <c r="D94" s="10"/>
      <c r="E94" s="23"/>
      <c r="F94" s="23"/>
      <c r="G94" s="23"/>
      <c r="H94" s="23"/>
      <c r="I94" s="23"/>
      <c r="J94" s="23"/>
      <c r="K94" s="23"/>
      <c r="L94" s="23"/>
      <c r="M94" s="23"/>
      <c r="N94" s="13"/>
      <c r="O94" s="187"/>
      <c r="P94" s="10"/>
      <c r="Q94" s="13"/>
      <c r="R94" s="13"/>
      <c r="S94" s="13"/>
      <c r="T94" s="13"/>
      <c r="U94" s="42"/>
      <c r="V94" s="42"/>
      <c r="W94" s="53"/>
      <c r="X94" s="13"/>
      <c r="Y94" s="188"/>
      <c r="Z94" s="17"/>
      <c r="AA94" s="17"/>
      <c r="AB94" s="42"/>
      <c r="AC94" s="42"/>
      <c r="AD94" s="53"/>
      <c r="AE94" s="13"/>
      <c r="AF94" s="13"/>
    </row>
    <row r="95" spans="1:32" x14ac:dyDescent="0.2">
      <c r="A95" s="10"/>
      <c r="B95" s="10"/>
      <c r="C95" s="10"/>
      <c r="D95" s="10"/>
      <c r="E95" s="23"/>
      <c r="F95" s="23"/>
      <c r="G95" s="23"/>
      <c r="H95" s="23"/>
      <c r="I95" s="23"/>
      <c r="J95" s="23"/>
      <c r="K95" s="23"/>
      <c r="L95" s="23"/>
      <c r="M95" s="23"/>
      <c r="N95" s="17"/>
      <c r="O95" s="17"/>
      <c r="P95" s="17"/>
      <c r="Q95" s="17"/>
      <c r="R95" s="17"/>
      <c r="S95" s="26"/>
      <c r="T95" s="26"/>
      <c r="U95" s="26"/>
      <c r="V95" s="26"/>
      <c r="W95" s="26"/>
      <c r="X95" s="17"/>
      <c r="Y95" s="13"/>
      <c r="Z95" s="26"/>
      <c r="AA95" s="26"/>
      <c r="AB95" s="26"/>
      <c r="AC95" s="26"/>
      <c r="AD95" s="26"/>
      <c r="AE95" s="13"/>
      <c r="AF95" s="13"/>
    </row>
    <row r="96" spans="1:32" x14ac:dyDescent="0.2">
      <c r="A96" s="10"/>
      <c r="B96" s="10"/>
      <c r="C96" s="10"/>
      <c r="D96" s="10"/>
      <c r="E96" s="23"/>
      <c r="F96" s="23"/>
      <c r="G96" s="23"/>
      <c r="H96" s="23"/>
      <c r="I96" s="23"/>
      <c r="J96" s="23"/>
      <c r="K96" s="23"/>
      <c r="L96" s="23"/>
      <c r="M96" s="23"/>
      <c r="N96" s="13"/>
      <c r="O96" s="13"/>
      <c r="P96" s="13"/>
      <c r="Q96" s="13"/>
      <c r="R96" s="13"/>
      <c r="S96" s="34"/>
      <c r="T96" s="34"/>
      <c r="U96" s="26"/>
      <c r="V96" s="26"/>
      <c r="W96" s="26"/>
      <c r="X96" s="34"/>
      <c r="Y96" s="34"/>
      <c r="Z96" s="26"/>
      <c r="AA96" s="26"/>
      <c r="AB96" s="26"/>
      <c r="AC96" s="26"/>
      <c r="AD96" s="26"/>
      <c r="AE96" s="13"/>
      <c r="AF96" s="13"/>
    </row>
    <row r="97" spans="1:32" ht="18.75" x14ac:dyDescent="0.3">
      <c r="C97" s="5" t="s">
        <v>0</v>
      </c>
      <c r="G97" s="5"/>
      <c r="H97" s="23"/>
      <c r="I97" s="23"/>
      <c r="J97" s="23"/>
      <c r="K97" s="23"/>
      <c r="L97" s="23"/>
      <c r="M97" s="23"/>
      <c r="N97" s="13"/>
      <c r="O97" s="13"/>
      <c r="P97" s="13"/>
      <c r="Q97" s="13"/>
      <c r="R97" s="13"/>
      <c r="S97" s="189"/>
      <c r="T97" s="189"/>
      <c r="U97" s="190"/>
      <c r="V97" s="190"/>
      <c r="W97" s="190"/>
      <c r="X97" s="189"/>
      <c r="Y97" s="34"/>
      <c r="Z97" s="26"/>
      <c r="AA97" s="26"/>
      <c r="AB97" s="26"/>
      <c r="AC97" s="26"/>
      <c r="AD97" s="26"/>
      <c r="AE97" s="13"/>
      <c r="AF97" s="13"/>
    </row>
    <row r="98" spans="1:32" ht="18.75" x14ac:dyDescent="0.3">
      <c r="C98" s="5" t="s">
        <v>51</v>
      </c>
      <c r="F98" s="6"/>
      <c r="G98" s="6"/>
      <c r="H98" s="23"/>
      <c r="I98" s="23"/>
      <c r="J98" s="23"/>
      <c r="K98" s="23"/>
      <c r="L98" s="23"/>
      <c r="M98" s="23"/>
      <c r="N98" s="13"/>
      <c r="O98" s="13"/>
      <c r="P98" s="13"/>
      <c r="Q98" s="13"/>
      <c r="R98" s="13"/>
      <c r="S98" s="34"/>
      <c r="T98" s="34"/>
      <c r="U98" s="34"/>
      <c r="V98" s="34"/>
      <c r="W98" s="34"/>
      <c r="X98" s="34"/>
      <c r="Y98" s="34"/>
      <c r="Z98" s="26"/>
      <c r="AA98" s="26"/>
      <c r="AB98" s="26"/>
      <c r="AC98" s="26"/>
      <c r="AD98" s="26"/>
      <c r="AE98" s="13"/>
      <c r="AF98" s="13"/>
    </row>
    <row r="99" spans="1:32" ht="18.75" x14ac:dyDescent="0.3">
      <c r="B99" s="2"/>
      <c r="E99" s="5"/>
      <c r="F99" s="4"/>
      <c r="G99" s="4"/>
      <c r="H99" s="23"/>
      <c r="I99" s="23"/>
      <c r="J99" s="23"/>
      <c r="K99" s="23"/>
      <c r="L99" s="23"/>
      <c r="M99" s="23"/>
      <c r="N99" s="13"/>
      <c r="O99" s="13"/>
      <c r="P99" s="38"/>
      <c r="Q99" s="13"/>
      <c r="R99" s="13"/>
      <c r="S99" s="34"/>
      <c r="T99" s="34"/>
      <c r="U99" s="26"/>
      <c r="V99" s="26"/>
      <c r="W99" s="26"/>
      <c r="X99" s="34"/>
      <c r="Y99" s="34"/>
      <c r="Z99" s="26"/>
      <c r="AA99" s="26"/>
      <c r="AB99" s="26"/>
      <c r="AC99" s="26"/>
      <c r="AD99" s="26"/>
      <c r="AE99" s="13"/>
      <c r="AF99" s="13"/>
    </row>
    <row r="100" spans="1:32" ht="18.75" x14ac:dyDescent="0.3">
      <c r="B100" s="2"/>
      <c r="C100" s="8"/>
      <c r="D100" s="76"/>
      <c r="E100" s="5" t="s">
        <v>1</v>
      </c>
      <c r="H100" s="23"/>
      <c r="I100" s="23"/>
      <c r="J100" s="23"/>
      <c r="K100" s="23"/>
      <c r="L100" s="23"/>
      <c r="M100" s="23"/>
      <c r="N100" s="13"/>
      <c r="O100" s="13"/>
      <c r="P100" s="38"/>
      <c r="Q100" s="46"/>
      <c r="R100" s="13"/>
      <c r="S100" s="34"/>
      <c r="T100" s="34"/>
      <c r="U100" s="34"/>
      <c r="V100" s="34"/>
      <c r="W100" s="34"/>
      <c r="X100" s="34"/>
      <c r="Y100" s="34"/>
      <c r="Z100" s="26"/>
      <c r="AA100" s="26"/>
      <c r="AB100" s="26"/>
      <c r="AC100" s="26"/>
      <c r="AD100" s="26"/>
      <c r="AE100" s="13"/>
      <c r="AF100" s="13"/>
    </row>
    <row r="101" spans="1:32" ht="15" x14ac:dyDescent="0.2">
      <c r="A101" s="13"/>
      <c r="C101" s="7"/>
      <c r="D101" s="7"/>
      <c r="E101" s="11"/>
      <c r="F101" s="11"/>
      <c r="G101" s="12"/>
      <c r="H101" s="23"/>
      <c r="I101" s="23"/>
      <c r="J101" s="23"/>
      <c r="K101" s="23"/>
      <c r="L101" s="23"/>
      <c r="M101" s="23"/>
      <c r="N101" s="13"/>
      <c r="O101" s="13"/>
      <c r="P101" s="13"/>
      <c r="Q101" s="13"/>
      <c r="R101" s="13"/>
      <c r="S101" s="34"/>
      <c r="T101" s="34"/>
      <c r="U101" s="26"/>
      <c r="V101" s="26"/>
      <c r="W101" s="26"/>
      <c r="X101" s="34"/>
      <c r="Y101" s="34"/>
      <c r="Z101" s="26"/>
      <c r="AA101" s="26"/>
      <c r="AB101" s="26"/>
      <c r="AC101" s="26"/>
      <c r="AD101" s="26"/>
      <c r="AE101" s="13"/>
      <c r="AF101" s="13"/>
    </row>
    <row r="102" spans="1:32" ht="15" x14ac:dyDescent="0.2">
      <c r="A102" s="12"/>
      <c r="B102" s="14"/>
      <c r="C102" s="15"/>
      <c r="D102" s="15"/>
      <c r="E102" s="11"/>
      <c r="F102" s="11"/>
      <c r="G102" s="12"/>
      <c r="H102" s="23"/>
      <c r="I102" s="23"/>
      <c r="J102" s="23"/>
      <c r="K102" s="23"/>
      <c r="L102" s="23"/>
      <c r="M102" s="23"/>
      <c r="N102" s="13"/>
      <c r="O102" s="13"/>
      <c r="P102" s="13"/>
      <c r="Q102" s="13"/>
      <c r="R102" s="13"/>
      <c r="S102" s="34"/>
      <c r="T102" s="34"/>
      <c r="U102" s="26"/>
      <c r="V102" s="26"/>
      <c r="W102" s="26"/>
      <c r="X102" s="34"/>
      <c r="Y102" s="34"/>
      <c r="Z102" s="26"/>
      <c r="AA102" s="26"/>
      <c r="AB102" s="26"/>
      <c r="AC102" s="26"/>
      <c r="AD102" s="26"/>
      <c r="AE102" s="13"/>
      <c r="AF102" s="13"/>
    </row>
    <row r="103" spans="1:32" ht="15" x14ac:dyDescent="0.2">
      <c r="B103" s="3" t="s">
        <v>52</v>
      </c>
      <c r="D103" s="14"/>
      <c r="G103" s="2"/>
      <c r="H103" s="23"/>
      <c r="I103" s="23"/>
      <c r="J103" s="23"/>
      <c r="K103" s="23"/>
      <c r="L103" s="23"/>
      <c r="M103" s="23"/>
      <c r="N103" s="13"/>
      <c r="O103" s="13"/>
      <c r="P103" s="13"/>
      <c r="Q103" s="13"/>
      <c r="R103" s="45"/>
      <c r="S103" s="34"/>
      <c r="T103" s="34"/>
      <c r="U103" s="26"/>
      <c r="V103" s="26"/>
      <c r="W103" s="26"/>
      <c r="X103" s="34"/>
      <c r="Y103" s="34"/>
      <c r="Z103" s="26"/>
      <c r="AA103" s="26"/>
      <c r="AB103" s="26"/>
      <c r="AC103" s="26"/>
      <c r="AD103" s="26"/>
      <c r="AE103" s="13"/>
      <c r="AF103" s="13"/>
    </row>
    <row r="104" spans="1:32" x14ac:dyDescent="0.2">
      <c r="A104" s="10"/>
      <c r="B104" s="10"/>
      <c r="C104" s="10"/>
      <c r="D104" s="10"/>
      <c r="E104" s="10"/>
      <c r="F104" s="23"/>
      <c r="G104" s="2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45"/>
      <c r="S104" s="34"/>
      <c r="T104" s="34"/>
      <c r="U104" s="26"/>
      <c r="V104" s="26"/>
      <c r="W104" s="26"/>
      <c r="X104" s="34"/>
      <c r="Y104" s="34"/>
      <c r="Z104" s="26"/>
      <c r="AA104" s="26"/>
      <c r="AB104" s="26"/>
      <c r="AC104" s="26"/>
      <c r="AD104" s="26"/>
      <c r="AE104" s="13"/>
      <c r="AF104" s="13"/>
    </row>
    <row r="105" spans="1:32" ht="42" customHeight="1" x14ac:dyDescent="0.25">
      <c r="A105" s="167" t="s">
        <v>53</v>
      </c>
      <c r="B105" s="167"/>
      <c r="C105" s="167"/>
      <c r="D105" s="167"/>
      <c r="E105" s="167"/>
      <c r="F105" s="167"/>
      <c r="G105" s="167"/>
      <c r="H105" s="167"/>
      <c r="I105" s="167"/>
      <c r="J105" s="167"/>
      <c r="K105" s="10"/>
      <c r="L105" s="10"/>
      <c r="M105" s="10"/>
      <c r="N105" s="13"/>
      <c r="O105" s="13"/>
      <c r="P105" s="13"/>
      <c r="Q105" s="13"/>
      <c r="R105" s="13"/>
      <c r="S105" s="34"/>
      <c r="T105" s="34"/>
      <c r="U105" s="26"/>
      <c r="V105" s="26"/>
      <c r="W105" s="26"/>
      <c r="X105" s="34"/>
      <c r="Y105" s="34"/>
      <c r="Z105" s="26"/>
      <c r="AA105" s="26"/>
      <c r="AB105" s="26"/>
      <c r="AC105" s="26"/>
      <c r="AD105" s="26"/>
      <c r="AE105" s="13"/>
      <c r="AF105" s="13"/>
    </row>
    <row r="106" spans="1:32" ht="18" x14ac:dyDescent="0.25">
      <c r="A106" s="10"/>
      <c r="B106" s="112"/>
      <c r="C106" s="191" t="s">
        <v>34</v>
      </c>
      <c r="D106" s="191"/>
      <c r="E106" s="191"/>
      <c r="F106" s="191"/>
      <c r="G106" s="191"/>
      <c r="H106" s="191"/>
      <c r="I106" s="191"/>
      <c r="J106" s="191"/>
      <c r="K106" s="10"/>
      <c r="L106" s="10"/>
      <c r="M106" s="10"/>
      <c r="N106" s="13"/>
      <c r="O106" s="13"/>
      <c r="P106" s="46"/>
      <c r="Q106" s="13"/>
      <c r="R106" s="13"/>
      <c r="S106" s="34"/>
      <c r="T106" s="34"/>
      <c r="U106" s="26"/>
      <c r="V106" s="26"/>
      <c r="W106" s="26"/>
      <c r="X106" s="34"/>
      <c r="Y106" s="34"/>
      <c r="Z106" s="26"/>
      <c r="AA106" s="26"/>
      <c r="AB106" s="26"/>
      <c r="AC106" s="26"/>
      <c r="AD106" s="26"/>
      <c r="AE106" s="13"/>
      <c r="AF106" s="13"/>
    </row>
    <row r="107" spans="1:32" ht="18.75" customHeight="1" x14ac:dyDescent="0.3">
      <c r="B107" s="192"/>
      <c r="C107" s="192"/>
      <c r="D107" s="192"/>
      <c r="E107" s="192"/>
      <c r="F107" s="112"/>
      <c r="G107" s="193" t="s">
        <v>42</v>
      </c>
      <c r="H107" s="193"/>
      <c r="I107" s="193"/>
      <c r="J107" s="193"/>
      <c r="K107" s="31"/>
      <c r="L107" s="10"/>
      <c r="M107" s="10"/>
      <c r="N107" s="13"/>
      <c r="O107" s="13"/>
      <c r="P107" s="46"/>
      <c r="Q107" s="13"/>
      <c r="R107" s="13"/>
      <c r="S107" s="34"/>
      <c r="T107" s="13"/>
      <c r="U107" s="26"/>
      <c r="V107" s="26"/>
      <c r="W107" s="26"/>
      <c r="X107" s="34"/>
      <c r="Y107" s="13"/>
      <c r="Z107" s="26"/>
      <c r="AA107" s="17"/>
      <c r="AB107" s="26"/>
      <c r="AC107" s="26"/>
      <c r="AD107" s="26"/>
      <c r="AE107" s="13"/>
      <c r="AF107" s="13"/>
    </row>
    <row r="108" spans="1:32" ht="92.25" customHeight="1" x14ac:dyDescent="0.3">
      <c r="A108" s="194" t="s">
        <v>3</v>
      </c>
      <c r="B108" s="194" t="s">
        <v>43</v>
      </c>
      <c r="C108" s="194" t="s">
        <v>44</v>
      </c>
      <c r="D108" s="195" t="s">
        <v>54</v>
      </c>
      <c r="E108" s="195"/>
      <c r="F108" s="195" t="s">
        <v>55</v>
      </c>
      <c r="G108" s="195"/>
      <c r="H108" s="10"/>
      <c r="I108" s="195" t="s">
        <v>56</v>
      </c>
      <c r="J108" s="195"/>
      <c r="K108" s="19" t="s">
        <v>57</v>
      </c>
      <c r="L108" s="31" t="s">
        <v>58</v>
      </c>
      <c r="M108" s="10"/>
      <c r="N108" s="13"/>
      <c r="O108" s="13"/>
      <c r="P108" s="46"/>
      <c r="Q108" s="13"/>
      <c r="R108" s="13"/>
      <c r="S108" s="34"/>
      <c r="T108" s="13"/>
      <c r="U108" s="26"/>
      <c r="V108" s="26"/>
      <c r="W108" s="26"/>
      <c r="X108" s="34"/>
      <c r="Y108" s="13"/>
      <c r="Z108" s="26"/>
      <c r="AA108" s="17"/>
      <c r="AB108" s="26"/>
      <c r="AC108" s="26"/>
      <c r="AD108" s="26"/>
      <c r="AE108" s="13"/>
      <c r="AF108" s="13"/>
    </row>
    <row r="109" spans="1:32" ht="44.25" customHeight="1" x14ac:dyDescent="0.2">
      <c r="A109" s="194"/>
      <c r="B109" s="194"/>
      <c r="C109" s="194"/>
      <c r="D109" s="194" t="s">
        <v>59</v>
      </c>
      <c r="E109" s="194"/>
      <c r="F109" s="194" t="s">
        <v>60</v>
      </c>
      <c r="G109" s="194"/>
      <c r="H109" s="22"/>
      <c r="I109" s="194" t="s">
        <v>60</v>
      </c>
      <c r="J109" s="194"/>
      <c r="K109" s="10"/>
      <c r="L109" s="19"/>
      <c r="M109" s="22"/>
      <c r="N109" s="13"/>
      <c r="O109" s="13"/>
      <c r="P109" s="13"/>
      <c r="Q109" s="13"/>
      <c r="R109" s="13"/>
      <c r="S109" s="34"/>
      <c r="T109" s="34"/>
      <c r="U109" s="26"/>
      <c r="V109" s="26"/>
      <c r="W109" s="26"/>
      <c r="X109" s="34"/>
      <c r="Y109" s="34"/>
      <c r="Z109" s="26"/>
      <c r="AA109" s="26"/>
      <c r="AB109" s="26"/>
      <c r="AC109" s="26"/>
      <c r="AD109" s="26"/>
      <c r="AE109" s="13"/>
      <c r="AF109" s="13"/>
    </row>
    <row r="110" spans="1:32" ht="40.5" x14ac:dyDescent="0.3">
      <c r="A110" s="118">
        <v>1</v>
      </c>
      <c r="B110" s="103" t="s">
        <v>61</v>
      </c>
      <c r="C110" s="104" t="s">
        <v>48</v>
      </c>
      <c r="D110" s="196">
        <f>50*1.05</f>
        <v>52.5</v>
      </c>
      <c r="E110" s="197"/>
      <c r="F110" s="196">
        <f>71*1.05</f>
        <v>74.55</v>
      </c>
      <c r="G110" s="197"/>
      <c r="H110" s="23"/>
      <c r="I110" s="196">
        <f>81*1.05</f>
        <v>85.05</v>
      </c>
      <c r="J110" s="197"/>
      <c r="K110" s="23">
        <f>F110*4</f>
        <v>298.2</v>
      </c>
      <c r="L110" s="23">
        <f>I110*4</f>
        <v>340.2</v>
      </c>
      <c r="M110" s="23"/>
      <c r="N110" s="13"/>
      <c r="O110" s="13"/>
      <c r="P110" s="13"/>
      <c r="Q110" s="13"/>
      <c r="R110" s="13"/>
      <c r="S110" s="34"/>
      <c r="T110" s="34"/>
      <c r="U110" s="26"/>
      <c r="V110" s="26"/>
      <c r="W110" s="26"/>
      <c r="X110" s="34"/>
      <c r="Y110" s="34"/>
      <c r="Z110" s="26"/>
      <c r="AA110" s="26"/>
      <c r="AB110" s="26"/>
      <c r="AC110" s="26"/>
      <c r="AD110" s="26"/>
      <c r="AE110" s="13"/>
      <c r="AF110" s="13"/>
    </row>
    <row r="111" spans="1:32" ht="40.5" x14ac:dyDescent="0.3">
      <c r="A111" s="118">
        <v>2</v>
      </c>
      <c r="B111" s="103" t="s">
        <v>62</v>
      </c>
      <c r="C111" s="104" t="s">
        <v>48</v>
      </c>
      <c r="D111" s="196">
        <f>60*1.05</f>
        <v>63</v>
      </c>
      <c r="E111" s="197"/>
      <c r="F111" s="196">
        <f>84*1.05</f>
        <v>88.2</v>
      </c>
      <c r="G111" s="197"/>
      <c r="H111" s="23"/>
      <c r="I111" s="196">
        <f>91*1.05</f>
        <v>95.55</v>
      </c>
      <c r="J111" s="197"/>
      <c r="K111" s="23">
        <f>F111*4</f>
        <v>352.8</v>
      </c>
      <c r="L111" s="23">
        <f>I111*4</f>
        <v>382.2</v>
      </c>
      <c r="M111" s="23"/>
      <c r="N111" s="13"/>
      <c r="O111" s="13"/>
      <c r="P111" s="13"/>
      <c r="Q111" s="13"/>
      <c r="R111" s="13"/>
      <c r="S111" s="13"/>
      <c r="T111" s="34"/>
      <c r="U111" s="26"/>
      <c r="V111" s="26"/>
      <c r="W111" s="26"/>
      <c r="X111" s="34"/>
      <c r="Y111" s="34"/>
      <c r="Z111" s="26"/>
      <c r="AA111" s="26"/>
      <c r="AB111" s="26"/>
      <c r="AC111" s="26"/>
      <c r="AD111" s="26"/>
      <c r="AE111" s="13"/>
      <c r="AF111" s="13"/>
    </row>
    <row r="112" spans="1:32" ht="50.25" customHeight="1" x14ac:dyDescent="0.3">
      <c r="A112" s="118">
        <v>3</v>
      </c>
      <c r="B112" s="103" t="s">
        <v>63</v>
      </c>
      <c r="C112" s="104" t="s">
        <v>48</v>
      </c>
      <c r="D112" s="196">
        <f>55*1.05</f>
        <v>57.75</v>
      </c>
      <c r="E112" s="197"/>
      <c r="F112" s="196">
        <f>76*1.05</f>
        <v>79.8</v>
      </c>
      <c r="G112" s="197"/>
      <c r="H112" s="23"/>
      <c r="I112" s="196">
        <f>86*1.05</f>
        <v>90.3</v>
      </c>
      <c r="J112" s="197"/>
      <c r="K112" s="23">
        <f>F112*4</f>
        <v>319.2</v>
      </c>
      <c r="L112" s="23">
        <f>I112*4</f>
        <v>361.2</v>
      </c>
      <c r="M112" s="23"/>
      <c r="N112" s="13"/>
      <c r="O112" s="13"/>
      <c r="P112" s="13"/>
      <c r="Q112" s="13"/>
      <c r="R112" s="13"/>
      <c r="S112" s="13"/>
      <c r="T112" s="34"/>
      <c r="U112" s="23"/>
      <c r="V112" s="23"/>
      <c r="W112" s="23"/>
      <c r="X112" s="23"/>
      <c r="Y112" s="34"/>
      <c r="Z112" s="26"/>
      <c r="AA112" s="26"/>
      <c r="AB112" s="26"/>
      <c r="AC112" s="26"/>
      <c r="AD112" s="26"/>
      <c r="AE112" s="13"/>
      <c r="AF112" s="13"/>
    </row>
    <row r="113" spans="1:33" ht="18" x14ac:dyDescent="0.25">
      <c r="A113" s="10"/>
      <c r="B113" s="107"/>
      <c r="C113" s="107"/>
      <c r="D113" s="107"/>
      <c r="E113" s="107"/>
      <c r="F113" s="23"/>
      <c r="G113" s="23"/>
      <c r="H113" s="23"/>
      <c r="I113" s="23"/>
      <c r="J113" s="23"/>
      <c r="K113" s="23"/>
      <c r="L113" s="23"/>
      <c r="M113" s="23"/>
      <c r="N113" s="13"/>
      <c r="O113" s="13"/>
      <c r="P113" s="13"/>
      <c r="Q113" s="13"/>
      <c r="R113" s="13"/>
      <c r="S113" s="13"/>
      <c r="T113" s="198"/>
      <c r="U113" s="23"/>
      <c r="V113" s="23"/>
      <c r="W113" s="13"/>
      <c r="X113" s="23"/>
      <c r="Y113" s="34"/>
      <c r="Z113" s="26"/>
      <c r="AA113" s="26"/>
      <c r="AB113" s="26"/>
      <c r="AC113" s="26"/>
      <c r="AD113" s="26"/>
      <c r="AE113" s="13"/>
      <c r="AF113" s="13"/>
    </row>
    <row r="114" spans="1:33" ht="40.5" customHeight="1" x14ac:dyDescent="0.3">
      <c r="A114" s="6"/>
      <c r="B114" s="199" t="s">
        <v>64</v>
      </c>
      <c r="C114" s="199"/>
      <c r="D114" s="199"/>
      <c r="E114" s="111"/>
      <c r="F114" s="23"/>
      <c r="G114" s="23"/>
      <c r="H114" s="23"/>
      <c r="I114" s="23"/>
      <c r="J114" s="23"/>
      <c r="K114" s="23"/>
      <c r="L114" s="23"/>
      <c r="M114" s="23"/>
      <c r="N114" s="13"/>
      <c r="O114" s="13"/>
      <c r="P114" s="114"/>
      <c r="Q114" s="36"/>
      <c r="R114" s="114"/>
      <c r="S114" s="37"/>
      <c r="T114" s="34"/>
      <c r="U114" s="26"/>
      <c r="V114" s="26"/>
      <c r="W114" s="26"/>
      <c r="X114" s="34"/>
      <c r="Y114" s="34"/>
      <c r="Z114" s="26"/>
      <c r="AA114" s="26"/>
      <c r="AB114" s="26"/>
      <c r="AC114" s="26"/>
      <c r="AD114" s="26"/>
      <c r="AE114" s="13"/>
      <c r="AF114" s="13"/>
    </row>
    <row r="115" spans="1:33" ht="18" x14ac:dyDescent="0.25">
      <c r="A115" s="10"/>
      <c r="B115" s="107"/>
      <c r="C115" s="107"/>
      <c r="D115" s="107"/>
      <c r="E115" s="107"/>
      <c r="F115" s="23"/>
      <c r="G115" s="23"/>
      <c r="H115" s="23"/>
      <c r="I115" s="23"/>
      <c r="J115" s="23"/>
      <c r="K115" s="23"/>
      <c r="L115" s="23"/>
      <c r="M115" s="23"/>
      <c r="N115" s="13"/>
      <c r="O115" s="13"/>
      <c r="P115" s="13"/>
      <c r="Q115" s="38"/>
      <c r="R115" s="13"/>
      <c r="S115" s="54"/>
      <c r="T115" s="34"/>
      <c r="U115" s="26"/>
      <c r="V115" s="26"/>
      <c r="W115" s="26"/>
      <c r="X115" s="34"/>
      <c r="Y115" s="34"/>
      <c r="Z115" s="26"/>
      <c r="AA115" s="26"/>
      <c r="AB115" s="26"/>
      <c r="AC115" s="26"/>
      <c r="AD115" s="26"/>
      <c r="AE115" s="13"/>
      <c r="AF115" s="13"/>
    </row>
    <row r="116" spans="1:33" x14ac:dyDescent="0.2">
      <c r="A116" s="10"/>
      <c r="B116" s="10"/>
      <c r="C116" s="49"/>
      <c r="D116" s="10"/>
      <c r="E116" s="10"/>
      <c r="F116" s="23"/>
      <c r="G116" s="23"/>
      <c r="H116" s="23"/>
      <c r="I116" s="23"/>
      <c r="J116" s="23"/>
      <c r="K116" s="23"/>
      <c r="L116" s="23"/>
      <c r="M116" s="23"/>
      <c r="N116" s="13"/>
      <c r="O116" s="38"/>
      <c r="P116" s="114"/>
      <c r="Q116" s="13"/>
      <c r="R116" s="114"/>
      <c r="S116" s="37"/>
      <c r="T116" s="34"/>
      <c r="U116" s="26"/>
      <c r="V116" s="26"/>
      <c r="W116" s="26"/>
      <c r="X116" s="34"/>
      <c r="Y116" s="34"/>
      <c r="Z116" s="26"/>
      <c r="AA116" s="26"/>
      <c r="AB116" s="26"/>
      <c r="AC116" s="26"/>
      <c r="AD116" s="26"/>
      <c r="AE116" s="13"/>
      <c r="AF116" s="13"/>
    </row>
    <row r="117" spans="1:33" x14ac:dyDescent="0.2">
      <c r="A117" s="10"/>
      <c r="B117" s="10"/>
      <c r="C117" s="10"/>
      <c r="D117" s="10"/>
      <c r="E117" s="10"/>
      <c r="F117" s="23"/>
      <c r="G117" s="23"/>
      <c r="H117" s="23"/>
      <c r="I117" s="23"/>
      <c r="J117" s="23"/>
      <c r="K117" s="23"/>
      <c r="L117" s="23"/>
      <c r="M117" s="23"/>
      <c r="N117" s="13"/>
      <c r="O117" s="13"/>
      <c r="P117" s="13"/>
      <c r="Q117" s="13"/>
      <c r="R117" s="13"/>
      <c r="S117" s="35"/>
      <c r="T117" s="34"/>
      <c r="U117" s="26"/>
      <c r="V117" s="26"/>
      <c r="W117" s="26"/>
      <c r="X117" s="34"/>
      <c r="Y117" s="34"/>
      <c r="Z117" s="26"/>
      <c r="AA117" s="26"/>
      <c r="AB117" s="26"/>
      <c r="AC117" s="26"/>
      <c r="AD117" s="26"/>
      <c r="AE117" s="13"/>
      <c r="AF117" s="13"/>
    </row>
    <row r="118" spans="1:33" ht="15" x14ac:dyDescent="0.2">
      <c r="A118" s="10"/>
      <c r="B118" s="14" t="s">
        <v>30</v>
      </c>
      <c r="C118" s="74"/>
      <c r="D118" s="75" t="s">
        <v>5</v>
      </c>
      <c r="F118" s="23"/>
      <c r="G118" s="23"/>
      <c r="H118" s="23"/>
      <c r="I118" s="23"/>
      <c r="J118" s="23"/>
      <c r="K118" s="23"/>
      <c r="L118" s="23"/>
      <c r="M118" s="23"/>
      <c r="N118" s="13"/>
      <c r="O118" s="36"/>
      <c r="P118" s="36"/>
      <c r="Q118" s="36"/>
      <c r="R118" s="114"/>
      <c r="S118" s="37"/>
      <c r="T118" s="34"/>
      <c r="U118" s="26"/>
      <c r="V118" s="26"/>
      <c r="W118" s="26"/>
      <c r="X118" s="34"/>
      <c r="Y118" s="34"/>
      <c r="Z118" s="26"/>
      <c r="AA118" s="26"/>
      <c r="AB118" s="26"/>
      <c r="AC118" s="26"/>
      <c r="AD118" s="26"/>
      <c r="AE118" s="13"/>
      <c r="AF118" s="13"/>
    </row>
    <row r="119" spans="1:33" x14ac:dyDescent="0.2">
      <c r="A119" s="10"/>
      <c r="B119" s="48"/>
      <c r="C119" s="10"/>
      <c r="D119" s="10"/>
      <c r="E119" s="29"/>
      <c r="F119" s="51"/>
      <c r="G119" s="10"/>
      <c r="H119" s="23"/>
      <c r="I119" s="23"/>
      <c r="J119" s="23"/>
      <c r="K119" s="23"/>
      <c r="L119" s="23"/>
      <c r="M119" s="23"/>
      <c r="N119" s="13"/>
      <c r="O119" s="13"/>
      <c r="P119" s="13"/>
      <c r="Q119" s="13"/>
      <c r="R119" s="13"/>
      <c r="S119" s="13"/>
      <c r="T119" s="34"/>
      <c r="U119" s="26"/>
      <c r="V119" s="26"/>
      <c r="W119" s="26"/>
      <c r="X119" s="34"/>
      <c r="Y119" s="34"/>
      <c r="Z119" s="26"/>
      <c r="AA119" s="26"/>
      <c r="AB119" s="26"/>
      <c r="AC119" s="26"/>
      <c r="AD119" s="26"/>
      <c r="AE119" s="13"/>
      <c r="AF119" s="13"/>
    </row>
    <row r="120" spans="1:33" x14ac:dyDescent="0.2">
      <c r="A120" s="10"/>
      <c r="B120" s="48"/>
      <c r="C120" s="10"/>
      <c r="D120" s="10"/>
      <c r="E120" s="10"/>
      <c r="F120" s="19"/>
      <c r="G120" s="22"/>
      <c r="H120" s="23"/>
      <c r="I120" s="23"/>
      <c r="J120" s="23"/>
      <c r="K120" s="23"/>
      <c r="L120" s="23"/>
      <c r="M120" s="23"/>
      <c r="N120" s="13"/>
      <c r="O120" s="13"/>
      <c r="P120" s="13"/>
      <c r="Q120" s="38"/>
      <c r="R120" s="33"/>
      <c r="S120" s="35"/>
      <c r="T120" s="34"/>
      <c r="U120" s="26"/>
      <c r="V120" s="26"/>
      <c r="W120" s="26"/>
      <c r="X120" s="34"/>
      <c r="Y120" s="34"/>
      <c r="Z120" s="26"/>
      <c r="AA120" s="26"/>
      <c r="AB120" s="26"/>
      <c r="AC120" s="26"/>
      <c r="AD120" s="26"/>
      <c r="AE120" s="13"/>
      <c r="AF120" s="13"/>
    </row>
    <row r="121" spans="1:33" x14ac:dyDescent="0.2">
      <c r="A121" s="10"/>
      <c r="B121" s="10"/>
      <c r="C121" s="49"/>
      <c r="D121" s="10"/>
      <c r="E121" s="10"/>
      <c r="F121" s="23"/>
      <c r="G121" s="23"/>
      <c r="H121" s="23"/>
      <c r="I121" s="23"/>
      <c r="J121" s="23"/>
      <c r="K121" s="23"/>
      <c r="L121" s="23"/>
      <c r="M121" s="23"/>
      <c r="N121" s="13"/>
      <c r="O121" s="34"/>
      <c r="P121" s="34"/>
      <c r="Q121" s="34"/>
      <c r="R121" s="114"/>
      <c r="S121" s="37"/>
      <c r="T121" s="34"/>
      <c r="U121" s="26"/>
      <c r="V121" s="26"/>
      <c r="W121" s="26"/>
      <c r="X121" s="34"/>
      <c r="Y121" s="34"/>
      <c r="Z121" s="26"/>
      <c r="AA121" s="26"/>
      <c r="AB121" s="26"/>
      <c r="AC121" s="26"/>
      <c r="AD121" s="26"/>
      <c r="AE121" s="13"/>
      <c r="AF121" s="13"/>
    </row>
    <row r="122" spans="1:33" x14ac:dyDescent="0.2">
      <c r="A122" s="10"/>
      <c r="B122" s="10"/>
      <c r="C122" s="49"/>
      <c r="D122" s="10"/>
      <c r="E122" s="10"/>
      <c r="F122" s="23"/>
      <c r="G122" s="23"/>
      <c r="H122" s="23"/>
      <c r="I122" s="23"/>
      <c r="J122" s="23"/>
      <c r="K122" s="23"/>
      <c r="L122" s="23"/>
      <c r="M122" s="23"/>
      <c r="N122" s="13"/>
      <c r="O122" s="13"/>
      <c r="P122" s="33"/>
      <c r="Q122" s="34"/>
      <c r="R122" s="114"/>
      <c r="S122" s="37"/>
      <c r="T122" s="34"/>
      <c r="U122" s="26"/>
      <c r="V122" s="26"/>
      <c r="W122" s="26"/>
      <c r="X122" s="34"/>
      <c r="Y122" s="34"/>
      <c r="Z122" s="26"/>
      <c r="AA122" s="26"/>
      <c r="AB122" s="26"/>
      <c r="AC122" s="26"/>
      <c r="AD122" s="26"/>
      <c r="AE122" s="13"/>
      <c r="AF122" s="13"/>
    </row>
    <row r="123" spans="1:33" x14ac:dyDescent="0.2">
      <c r="A123" s="10"/>
      <c r="B123" s="10"/>
      <c r="C123" s="10"/>
      <c r="D123" s="10"/>
      <c r="E123" s="10"/>
      <c r="F123" s="23"/>
      <c r="G123" s="23"/>
      <c r="H123" s="23"/>
      <c r="I123" s="23"/>
      <c r="J123" s="23"/>
      <c r="K123" s="23"/>
      <c r="L123" s="23"/>
      <c r="M123" s="23"/>
      <c r="N123" s="13"/>
      <c r="O123" s="13"/>
      <c r="P123" s="13"/>
      <c r="Q123" s="34"/>
      <c r="R123" s="114"/>
      <c r="S123" s="37"/>
      <c r="T123" s="34"/>
      <c r="U123" s="26"/>
      <c r="V123" s="26"/>
      <c r="W123" s="26"/>
      <c r="X123" s="34"/>
      <c r="Y123" s="34"/>
      <c r="Z123" s="26"/>
      <c r="AA123" s="26"/>
      <c r="AB123" s="26"/>
      <c r="AC123" s="26"/>
      <c r="AD123" s="26"/>
      <c r="AE123" s="13"/>
      <c r="AF123" s="13"/>
    </row>
    <row r="124" spans="1:33" x14ac:dyDescent="0.2">
      <c r="A124" s="10"/>
      <c r="B124" s="187"/>
      <c r="C124" s="10"/>
      <c r="D124" s="10"/>
      <c r="E124" s="10"/>
      <c r="F124" s="51"/>
      <c r="G124" s="51"/>
      <c r="H124" s="51"/>
      <c r="I124" s="10"/>
      <c r="J124" s="10"/>
      <c r="K124" s="31"/>
      <c r="L124" s="10"/>
      <c r="M124" s="10"/>
      <c r="N124" s="13"/>
      <c r="O124" s="13"/>
      <c r="P124" s="39"/>
      <c r="Q124" s="33"/>
      <c r="R124" s="114"/>
      <c r="S124" s="37"/>
      <c r="T124" s="34"/>
      <c r="U124" s="26"/>
      <c r="V124" s="26"/>
      <c r="W124" s="26"/>
      <c r="X124" s="34"/>
      <c r="Y124" s="34"/>
      <c r="Z124" s="26"/>
      <c r="AA124" s="26"/>
      <c r="AB124" s="26"/>
      <c r="AC124" s="26"/>
      <c r="AD124" s="26"/>
      <c r="AE124" s="13"/>
      <c r="AF124" s="13"/>
    </row>
    <row r="125" spans="1:33" x14ac:dyDescent="0.2">
      <c r="A125" s="10"/>
      <c r="B125" s="187"/>
      <c r="C125" s="10"/>
      <c r="D125" s="10"/>
      <c r="E125" s="10"/>
      <c r="F125" s="51"/>
      <c r="G125" s="51"/>
      <c r="H125" s="51"/>
      <c r="I125" s="10"/>
      <c r="J125" s="10"/>
      <c r="K125" s="31"/>
      <c r="L125" s="10"/>
      <c r="M125" s="10"/>
      <c r="N125" s="13"/>
      <c r="O125" s="33"/>
      <c r="P125" s="200"/>
      <c r="Q125" s="33"/>
      <c r="R125" s="114"/>
      <c r="S125" s="37"/>
      <c r="T125" s="34"/>
      <c r="U125" s="26"/>
      <c r="V125" s="26"/>
      <c r="W125" s="26"/>
      <c r="X125" s="34"/>
      <c r="Y125" s="34"/>
      <c r="Z125" s="26"/>
      <c r="AA125" s="26"/>
      <c r="AB125" s="26"/>
      <c r="AC125" s="26"/>
      <c r="AD125" s="26"/>
      <c r="AE125" s="13"/>
      <c r="AF125" s="13"/>
    </row>
    <row r="126" spans="1:33" x14ac:dyDescent="0.2">
      <c r="A126" s="10"/>
      <c r="B126" s="187"/>
      <c r="C126" s="10"/>
      <c r="D126" s="10"/>
      <c r="E126" s="10"/>
      <c r="F126" s="51"/>
      <c r="G126" s="51"/>
      <c r="H126" s="51"/>
      <c r="I126" s="10"/>
      <c r="J126" s="10"/>
      <c r="K126" s="31"/>
      <c r="L126" s="10"/>
      <c r="M126" s="10"/>
      <c r="N126" s="13"/>
      <c r="O126" s="33"/>
      <c r="P126" s="200"/>
      <c r="Q126" s="33"/>
      <c r="R126" s="114"/>
      <c r="S126" s="37"/>
      <c r="T126" s="34"/>
      <c r="U126" s="26"/>
      <c r="V126" s="26"/>
      <c r="W126" s="26"/>
      <c r="X126" s="34"/>
      <c r="Y126" s="34"/>
      <c r="Z126" s="26"/>
      <c r="AA126" s="26"/>
      <c r="AB126" s="26"/>
      <c r="AC126" s="26"/>
      <c r="AD126" s="26"/>
      <c r="AE126" s="13"/>
      <c r="AF126" s="13"/>
    </row>
    <row r="127" spans="1:33" x14ac:dyDescent="0.2">
      <c r="A127" s="10"/>
      <c r="B127" s="187"/>
      <c r="C127" s="10"/>
      <c r="D127" s="10"/>
      <c r="E127" s="10"/>
      <c r="F127" s="10"/>
      <c r="G127" s="10"/>
      <c r="H127" s="10"/>
      <c r="I127" s="10"/>
      <c r="J127" s="10"/>
      <c r="K127" s="10"/>
      <c r="L127" s="19"/>
      <c r="M127" s="22"/>
      <c r="N127" s="13"/>
      <c r="O127" s="13"/>
      <c r="P127" s="38"/>
      <c r="Q127" s="114"/>
      <c r="R127" s="33"/>
      <c r="S127" s="37"/>
      <c r="T127" s="17"/>
      <c r="U127" s="17"/>
      <c r="V127" s="42"/>
      <c r="W127" s="17"/>
      <c r="X127" s="17"/>
      <c r="Y127" s="17"/>
      <c r="Z127" s="17"/>
      <c r="AA127" s="17"/>
      <c r="AB127" s="42"/>
      <c r="AC127" s="17"/>
      <c r="AD127" s="17"/>
      <c r="AE127" s="17"/>
      <c r="AF127" s="17"/>
      <c r="AG127" s="55"/>
    </row>
    <row r="128" spans="1:33" x14ac:dyDescent="0.2">
      <c r="A128" s="10"/>
      <c r="B128" s="10"/>
      <c r="C128" s="10"/>
      <c r="D128" s="10"/>
      <c r="E128" s="10"/>
      <c r="F128" s="23"/>
      <c r="G128" s="23"/>
      <c r="H128" s="23"/>
      <c r="I128" s="10"/>
      <c r="J128" s="10"/>
      <c r="K128" s="23"/>
      <c r="L128" s="23"/>
      <c r="M128" s="23"/>
      <c r="N128" s="13"/>
      <c r="O128" s="13"/>
      <c r="P128" s="41"/>
      <c r="Q128" s="114"/>
      <c r="R128" s="33"/>
      <c r="S128" s="37"/>
      <c r="T128" s="42"/>
      <c r="U128" s="42"/>
      <c r="V128" s="53"/>
      <c r="W128" s="201"/>
      <c r="X128" s="201"/>
      <c r="Y128" s="17"/>
      <c r="Z128" s="42"/>
      <c r="AA128" s="42"/>
      <c r="AB128" s="53"/>
      <c r="AC128" s="17"/>
      <c r="AD128" s="17"/>
      <c r="AE128" s="17"/>
      <c r="AF128" s="17"/>
      <c r="AG128" s="55"/>
    </row>
    <row r="129" spans="1:33" x14ac:dyDescent="0.2">
      <c r="A129" s="10"/>
      <c r="B129" s="10"/>
      <c r="C129" s="10"/>
      <c r="D129" s="10"/>
      <c r="E129" s="10"/>
      <c r="F129" s="23"/>
      <c r="G129" s="23"/>
      <c r="H129" s="23"/>
      <c r="I129" s="10"/>
      <c r="J129" s="10"/>
      <c r="K129" s="23"/>
      <c r="L129" s="23"/>
      <c r="M129" s="23"/>
      <c r="N129" s="13"/>
      <c r="O129" s="13"/>
      <c r="P129" s="202"/>
      <c r="Q129" s="114"/>
      <c r="R129" s="33"/>
      <c r="S129" s="37"/>
      <c r="T129" s="26"/>
      <c r="U129" s="26"/>
      <c r="V129" s="26"/>
      <c r="W129" s="17"/>
      <c r="X129" s="17"/>
      <c r="Y129" s="26"/>
      <c r="Z129" s="26"/>
      <c r="AA129" s="26"/>
      <c r="AB129" s="26"/>
      <c r="AC129" s="17"/>
      <c r="AD129" s="17"/>
      <c r="AE129" s="17"/>
      <c r="AF129" s="17"/>
      <c r="AG129" s="55"/>
    </row>
    <row r="130" spans="1:33" x14ac:dyDescent="0.2">
      <c r="A130" s="10"/>
      <c r="B130" s="10"/>
      <c r="C130" s="10"/>
      <c r="D130" s="10"/>
      <c r="E130" s="10"/>
      <c r="F130" s="23"/>
      <c r="G130" s="23"/>
      <c r="H130" s="23"/>
      <c r="I130" s="10"/>
      <c r="J130" s="23"/>
      <c r="K130" s="23"/>
      <c r="L130" s="23"/>
      <c r="M130" s="23"/>
      <c r="N130" s="13"/>
      <c r="O130" s="13"/>
      <c r="P130" s="13"/>
      <c r="Q130" s="13"/>
      <c r="R130" s="13"/>
      <c r="S130" s="189"/>
      <c r="T130" s="189"/>
      <c r="U130" s="26"/>
      <c r="V130" s="26"/>
      <c r="W130" s="17"/>
      <c r="X130" s="17"/>
      <c r="Y130" s="26"/>
      <c r="Z130" s="26"/>
      <c r="AA130" s="26"/>
      <c r="AB130" s="26"/>
      <c r="AC130" s="17"/>
      <c r="AD130" s="17"/>
      <c r="AE130" s="17"/>
      <c r="AF130" s="17"/>
      <c r="AG130" s="55"/>
    </row>
    <row r="131" spans="1:33" x14ac:dyDescent="0.2">
      <c r="A131" s="10"/>
      <c r="B131" s="10"/>
      <c r="C131" s="10"/>
      <c r="D131" s="10"/>
      <c r="E131" s="10"/>
      <c r="F131" s="23"/>
      <c r="G131" s="23"/>
      <c r="H131" s="23"/>
      <c r="I131" s="23"/>
      <c r="J131" s="23"/>
      <c r="K131" s="23"/>
      <c r="L131" s="23"/>
      <c r="M131" s="23"/>
      <c r="N131" s="13"/>
      <c r="O131" s="13"/>
      <c r="P131" s="13"/>
      <c r="Q131" s="13"/>
      <c r="R131" s="13"/>
      <c r="S131" s="13"/>
      <c r="T131" s="26"/>
      <c r="U131" s="26"/>
      <c r="V131" s="26"/>
      <c r="W131" s="26"/>
      <c r="X131" s="26"/>
      <c r="Y131" s="26"/>
      <c r="Z131" s="26"/>
      <c r="AA131" s="26"/>
      <c r="AB131" s="26"/>
      <c r="AC131" s="17"/>
      <c r="AD131" s="17"/>
      <c r="AE131" s="17"/>
      <c r="AF131" s="17"/>
      <c r="AG131" s="55"/>
    </row>
    <row r="132" spans="1:33" x14ac:dyDescent="0.2">
      <c r="A132" s="10"/>
      <c r="B132" s="10"/>
      <c r="C132" s="29"/>
      <c r="D132" s="10"/>
      <c r="E132" s="10"/>
      <c r="F132" s="23"/>
      <c r="G132" s="23"/>
      <c r="H132" s="23"/>
      <c r="I132" s="23"/>
      <c r="J132" s="23"/>
      <c r="K132" s="23"/>
      <c r="L132" s="23"/>
      <c r="M132" s="23"/>
      <c r="N132" s="13"/>
      <c r="O132" s="13"/>
      <c r="P132" s="13"/>
      <c r="Q132" s="13"/>
      <c r="R132" s="13"/>
      <c r="S132" s="13"/>
      <c r="T132" s="26"/>
      <c r="U132" s="26"/>
      <c r="V132" s="26"/>
      <c r="W132" s="26"/>
      <c r="X132" s="26"/>
      <c r="Y132" s="26"/>
      <c r="Z132" s="26"/>
      <c r="AA132" s="26"/>
      <c r="AB132" s="26"/>
      <c r="AC132" s="17"/>
      <c r="AD132" s="17"/>
      <c r="AE132" s="17"/>
      <c r="AF132" s="17"/>
      <c r="AG132" s="55"/>
    </row>
    <row r="133" spans="1:33" x14ac:dyDescent="0.2">
      <c r="A133" s="10"/>
      <c r="B133" s="10"/>
      <c r="C133" s="29"/>
      <c r="D133" s="49"/>
      <c r="E133" s="10"/>
      <c r="F133" s="23"/>
      <c r="G133" s="23"/>
      <c r="H133" s="23"/>
      <c r="I133" s="23"/>
      <c r="J133" s="23"/>
      <c r="K133" s="23"/>
      <c r="L133" s="23"/>
      <c r="M133" s="23"/>
      <c r="N133" s="17"/>
      <c r="O133" s="17"/>
      <c r="P133" s="56"/>
      <c r="Q133" s="17"/>
      <c r="R133" s="17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17"/>
      <c r="AD133" s="17"/>
      <c r="AE133" s="17"/>
      <c r="AF133" s="17"/>
      <c r="AG133" s="55"/>
    </row>
    <row r="134" spans="1:33" x14ac:dyDescent="0.2">
      <c r="A134" s="10"/>
      <c r="B134" s="10"/>
      <c r="C134" s="10"/>
      <c r="D134" s="10"/>
      <c r="E134" s="10"/>
      <c r="F134" s="23"/>
      <c r="G134" s="23"/>
      <c r="H134" s="23"/>
      <c r="I134" s="23"/>
      <c r="J134" s="23"/>
      <c r="K134" s="23"/>
      <c r="L134" s="23"/>
      <c r="M134" s="23"/>
      <c r="N134" s="17"/>
      <c r="O134" s="17"/>
      <c r="P134" s="57"/>
      <c r="Q134" s="58"/>
      <c r="R134" s="17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17"/>
      <c r="AD134" s="17"/>
      <c r="AE134" s="17"/>
      <c r="AF134" s="17"/>
      <c r="AG134" s="55"/>
    </row>
    <row r="135" spans="1:33" x14ac:dyDescent="0.2">
      <c r="A135" s="10"/>
      <c r="B135" s="10"/>
      <c r="C135" s="10"/>
      <c r="D135" s="10"/>
      <c r="E135" s="24"/>
      <c r="F135" s="23"/>
      <c r="G135" s="23"/>
      <c r="H135" s="23"/>
      <c r="I135" s="23"/>
      <c r="J135" s="23"/>
      <c r="K135" s="23"/>
      <c r="L135" s="23"/>
      <c r="M135" s="23"/>
      <c r="N135" s="17"/>
      <c r="O135" s="17"/>
      <c r="P135" s="17"/>
      <c r="Q135" s="17"/>
      <c r="R135" s="17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17"/>
      <c r="AD135" s="17"/>
      <c r="AE135" s="17"/>
      <c r="AF135" s="17"/>
      <c r="AG135" s="55"/>
    </row>
    <row r="136" spans="1:33" x14ac:dyDescent="0.2">
      <c r="A136" s="10"/>
      <c r="B136" s="10"/>
      <c r="C136" s="10"/>
      <c r="D136" s="10"/>
      <c r="E136" s="10"/>
      <c r="F136" s="23"/>
      <c r="G136" s="23"/>
      <c r="H136" s="23"/>
      <c r="I136" s="23"/>
      <c r="J136" s="23"/>
      <c r="K136" s="23"/>
      <c r="L136" s="23"/>
      <c r="M136" s="23"/>
      <c r="N136" s="17"/>
      <c r="O136" s="17"/>
      <c r="P136" s="17"/>
      <c r="Q136" s="17"/>
      <c r="R136" s="5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17"/>
      <c r="AD136" s="17"/>
      <c r="AE136" s="17"/>
      <c r="AF136" s="17"/>
      <c r="AG136" s="55"/>
    </row>
    <row r="137" spans="1:33" x14ac:dyDescent="0.2">
      <c r="A137" s="10"/>
      <c r="B137" s="10"/>
      <c r="C137" s="49"/>
      <c r="D137" s="10"/>
      <c r="E137" s="10"/>
      <c r="F137" s="23"/>
      <c r="G137" s="23"/>
      <c r="H137" s="23"/>
      <c r="I137" s="23"/>
      <c r="J137" s="23"/>
      <c r="K137" s="23"/>
      <c r="L137" s="23"/>
      <c r="M137" s="23"/>
      <c r="N137" s="17"/>
      <c r="O137" s="17"/>
      <c r="P137" s="17"/>
      <c r="Q137" s="17"/>
      <c r="R137" s="17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17"/>
      <c r="AD137" s="17"/>
      <c r="AE137" s="17"/>
      <c r="AF137" s="17"/>
      <c r="AG137" s="55"/>
    </row>
    <row r="138" spans="1:33" x14ac:dyDescent="0.2">
      <c r="A138" s="10"/>
      <c r="B138" s="10"/>
      <c r="C138" s="10"/>
      <c r="D138" s="10"/>
      <c r="E138" s="10"/>
      <c r="F138" s="23"/>
      <c r="G138" s="23"/>
      <c r="H138" s="23"/>
      <c r="I138" s="23"/>
      <c r="J138" s="23"/>
      <c r="K138" s="23"/>
      <c r="L138" s="23"/>
      <c r="M138" s="23"/>
      <c r="N138" s="17"/>
      <c r="O138" s="17"/>
      <c r="P138" s="58"/>
      <c r="Q138" s="17"/>
      <c r="R138" s="17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17"/>
      <c r="AD138" s="17"/>
      <c r="AE138" s="17"/>
      <c r="AF138" s="17"/>
      <c r="AG138" s="55"/>
    </row>
    <row r="139" spans="1:33" x14ac:dyDescent="0.2">
      <c r="A139" s="10"/>
      <c r="B139" s="10"/>
      <c r="C139" s="10"/>
      <c r="D139" s="10"/>
      <c r="E139" s="10"/>
      <c r="F139" s="10"/>
      <c r="G139" s="10"/>
      <c r="H139" s="10"/>
      <c r="I139" s="23"/>
      <c r="J139" s="10"/>
      <c r="K139" s="10"/>
      <c r="L139" s="10"/>
      <c r="M139" s="10"/>
      <c r="N139" s="17"/>
      <c r="O139" s="17"/>
      <c r="P139" s="17"/>
      <c r="Q139" s="17"/>
      <c r="R139" s="17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17"/>
      <c r="AD139" s="17"/>
      <c r="AE139" s="17"/>
      <c r="AF139" s="17"/>
      <c r="AG139" s="55"/>
    </row>
    <row r="140" spans="1:33" x14ac:dyDescent="0.2">
      <c r="A140" s="10"/>
      <c r="B140" s="10"/>
      <c r="C140" s="10"/>
      <c r="D140" s="10"/>
      <c r="E140" s="10"/>
      <c r="F140" s="23"/>
      <c r="G140" s="23"/>
      <c r="H140" s="23"/>
      <c r="I140" s="23"/>
      <c r="J140" s="23"/>
      <c r="K140" s="50"/>
      <c r="L140" s="10"/>
      <c r="M140" s="10"/>
      <c r="N140" s="17"/>
      <c r="O140" s="17"/>
      <c r="P140" s="17"/>
      <c r="Q140" s="17"/>
      <c r="R140" s="17"/>
      <c r="S140" s="26"/>
      <c r="T140" s="26"/>
      <c r="U140" s="26"/>
      <c r="V140" s="26"/>
      <c r="W140" s="26"/>
      <c r="X140" s="26"/>
      <c r="Y140" s="59"/>
      <c r="Z140" s="59"/>
      <c r="AA140" s="17"/>
      <c r="AB140" s="17"/>
      <c r="AC140" s="17"/>
      <c r="AD140" s="17"/>
      <c r="AE140" s="17"/>
      <c r="AF140" s="17"/>
      <c r="AG140" s="55"/>
    </row>
    <row r="141" spans="1:33" x14ac:dyDescent="0.2">
      <c r="A141" s="10"/>
      <c r="B141" s="48"/>
      <c r="C141" s="10"/>
      <c r="D141" s="10"/>
      <c r="E141" s="29"/>
      <c r="F141" s="51"/>
      <c r="G141" s="10"/>
      <c r="H141" s="29"/>
      <c r="I141" s="10"/>
      <c r="J141" s="19"/>
      <c r="K141" s="10"/>
      <c r="L141" s="50"/>
      <c r="M141" s="10"/>
      <c r="N141" s="17"/>
      <c r="O141" s="17"/>
      <c r="P141" s="17"/>
      <c r="Q141" s="17"/>
      <c r="R141" s="17"/>
      <c r="S141" s="17"/>
      <c r="T141" s="60"/>
      <c r="U141" s="17"/>
      <c r="V141" s="17"/>
      <c r="W141" s="17"/>
      <c r="X141" s="17"/>
      <c r="Y141" s="17"/>
      <c r="Z141" s="17"/>
      <c r="AA141" s="17"/>
      <c r="AB141" s="18"/>
      <c r="AC141" s="17"/>
      <c r="AD141" s="17"/>
      <c r="AE141" s="17"/>
      <c r="AF141" s="17"/>
      <c r="AG141" s="55"/>
    </row>
    <row r="142" spans="1:33" x14ac:dyDescent="0.2">
      <c r="A142" s="10"/>
      <c r="B142" s="48"/>
      <c r="C142" s="10"/>
      <c r="D142" s="10"/>
      <c r="E142" s="10"/>
      <c r="F142" s="19"/>
      <c r="G142" s="22"/>
      <c r="H142" s="10"/>
      <c r="I142" s="19"/>
      <c r="J142" s="22"/>
      <c r="K142" s="10"/>
      <c r="L142" s="19"/>
      <c r="M142" s="22"/>
      <c r="N142" s="17"/>
      <c r="O142" s="61"/>
      <c r="P142" s="17"/>
      <c r="Q142" s="17"/>
      <c r="R142" s="57"/>
      <c r="S142" s="57"/>
      <c r="T142" s="57"/>
      <c r="U142" s="56"/>
      <c r="V142" s="57"/>
      <c r="W142" s="57"/>
      <c r="X142" s="57"/>
      <c r="Y142" s="56"/>
      <c r="Z142" s="57"/>
      <c r="AA142" s="57"/>
      <c r="AB142" s="60"/>
      <c r="AC142" s="17"/>
      <c r="AD142" s="17"/>
      <c r="AE142" s="17"/>
      <c r="AF142" s="17"/>
      <c r="AG142" s="55"/>
    </row>
    <row r="143" spans="1:33" x14ac:dyDescent="0.2">
      <c r="A143" s="10"/>
      <c r="B143" s="10"/>
      <c r="C143" s="10"/>
      <c r="D143" s="10"/>
      <c r="E143" s="23"/>
      <c r="F143" s="23"/>
      <c r="G143" s="23"/>
      <c r="H143" s="23"/>
      <c r="I143" s="23"/>
      <c r="J143" s="23"/>
      <c r="K143" s="23"/>
      <c r="L143" s="23"/>
      <c r="M143" s="23"/>
      <c r="N143" s="17"/>
      <c r="O143" s="17"/>
      <c r="P143" s="17"/>
      <c r="Q143" s="17"/>
      <c r="R143" s="17"/>
      <c r="S143" s="17"/>
      <c r="T143" s="42"/>
      <c r="U143" s="17"/>
      <c r="V143" s="42"/>
      <c r="W143" s="17"/>
      <c r="X143" s="17"/>
      <c r="Y143" s="17"/>
      <c r="Z143" s="42"/>
      <c r="AA143" s="17"/>
      <c r="AB143" s="17"/>
      <c r="AC143" s="42"/>
      <c r="AD143" s="17"/>
      <c r="AE143" s="42"/>
      <c r="AF143" s="17"/>
      <c r="AG143" s="55"/>
    </row>
    <row r="144" spans="1:33" x14ac:dyDescent="0.2">
      <c r="A144" s="10"/>
      <c r="B144" s="10"/>
      <c r="C144" s="10"/>
      <c r="D144" s="10"/>
      <c r="E144" s="23"/>
      <c r="F144" s="23"/>
      <c r="G144" s="23"/>
      <c r="H144" s="23"/>
      <c r="I144" s="23"/>
      <c r="J144" s="23"/>
      <c r="K144" s="23"/>
      <c r="L144" s="23"/>
      <c r="M144" s="23"/>
      <c r="N144" s="17"/>
      <c r="O144" s="61"/>
      <c r="P144" s="17"/>
      <c r="Q144" s="17"/>
      <c r="R144" s="17"/>
      <c r="S144" s="17"/>
      <c r="T144" s="42"/>
      <c r="U144" s="42"/>
      <c r="V144" s="53"/>
      <c r="W144" s="17"/>
      <c r="X144" s="42"/>
      <c r="Y144" s="42"/>
      <c r="Z144" s="53"/>
      <c r="AA144" s="17"/>
      <c r="AB144" s="17"/>
      <c r="AC144" s="42"/>
      <c r="AD144" s="42"/>
      <c r="AE144" s="53"/>
      <c r="AF144" s="17"/>
      <c r="AG144" s="55"/>
    </row>
    <row r="145" spans="1:33" x14ac:dyDescent="0.2">
      <c r="A145" s="10"/>
      <c r="B145" s="10"/>
      <c r="C145" s="10"/>
      <c r="D145" s="10"/>
      <c r="E145" s="23"/>
      <c r="F145" s="23"/>
      <c r="G145" s="23"/>
      <c r="H145" s="23"/>
      <c r="I145" s="23"/>
      <c r="J145" s="23"/>
      <c r="K145" s="23"/>
      <c r="L145" s="23"/>
      <c r="M145" s="23"/>
      <c r="N145" s="17"/>
      <c r="O145" s="17"/>
      <c r="P145" s="17"/>
      <c r="Q145" s="17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17"/>
      <c r="AG145" s="55"/>
    </row>
    <row r="146" spans="1:33" x14ac:dyDescent="0.2">
      <c r="A146" s="10"/>
      <c r="B146" s="10"/>
      <c r="C146" s="29"/>
      <c r="D146" s="10"/>
      <c r="E146" s="23"/>
      <c r="F146" s="23"/>
      <c r="G146" s="23"/>
      <c r="H146" s="23"/>
      <c r="I146" s="23"/>
      <c r="J146" s="23"/>
      <c r="K146" s="23"/>
      <c r="L146" s="23"/>
      <c r="M146" s="23"/>
      <c r="N146" s="17"/>
      <c r="O146" s="17"/>
      <c r="P146" s="17"/>
      <c r="Q146" s="17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17"/>
      <c r="AG146" s="55"/>
    </row>
    <row r="147" spans="1:33" x14ac:dyDescent="0.2">
      <c r="A147" s="10"/>
      <c r="B147" s="10"/>
      <c r="C147" s="29"/>
      <c r="D147" s="49"/>
      <c r="E147" s="23"/>
      <c r="F147" s="23"/>
      <c r="G147" s="23"/>
      <c r="H147" s="23"/>
      <c r="I147" s="23"/>
      <c r="J147" s="23"/>
      <c r="K147" s="23"/>
      <c r="L147" s="23"/>
      <c r="M147" s="23"/>
      <c r="N147" s="17"/>
      <c r="O147" s="17"/>
      <c r="P147" s="17"/>
      <c r="Q147" s="17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17"/>
      <c r="AG147" s="55"/>
    </row>
    <row r="148" spans="1:33" x14ac:dyDescent="0.2">
      <c r="A148" s="10"/>
      <c r="B148" s="10"/>
      <c r="C148" s="10"/>
      <c r="D148" s="10"/>
      <c r="E148" s="23"/>
      <c r="F148" s="23"/>
      <c r="G148" s="23"/>
      <c r="H148" s="23"/>
      <c r="I148" s="23"/>
      <c r="J148" s="23"/>
      <c r="K148" s="23"/>
      <c r="L148" s="23"/>
      <c r="M148" s="23"/>
      <c r="N148" s="17"/>
      <c r="O148" s="17"/>
      <c r="P148" s="57"/>
      <c r="Q148" s="17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17"/>
      <c r="AG148" s="55"/>
    </row>
    <row r="149" spans="1:33" x14ac:dyDescent="0.2">
      <c r="A149" s="10"/>
      <c r="B149" s="10"/>
      <c r="C149" s="10"/>
      <c r="D149" s="24"/>
      <c r="E149" s="23"/>
      <c r="F149" s="23"/>
      <c r="G149" s="23"/>
      <c r="H149" s="23"/>
      <c r="I149" s="23"/>
      <c r="J149" s="23"/>
      <c r="K149" s="23"/>
      <c r="L149" s="23"/>
      <c r="M149" s="23"/>
      <c r="N149" s="17"/>
      <c r="O149" s="17"/>
      <c r="P149" s="57"/>
      <c r="Q149" s="58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17"/>
      <c r="AG149" s="55"/>
    </row>
    <row r="150" spans="1:33" x14ac:dyDescent="0.2">
      <c r="A150" s="10"/>
      <c r="B150" s="10"/>
      <c r="C150" s="10"/>
      <c r="D150" s="10"/>
      <c r="E150" s="23"/>
      <c r="F150" s="23"/>
      <c r="G150" s="23"/>
      <c r="H150" s="23"/>
      <c r="I150" s="23"/>
      <c r="J150" s="23"/>
      <c r="K150" s="23"/>
      <c r="L150" s="23"/>
      <c r="M150" s="23"/>
      <c r="N150" s="17"/>
      <c r="O150" s="17"/>
      <c r="P150" s="17"/>
      <c r="Q150" s="17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17"/>
      <c r="AG150" s="55"/>
    </row>
    <row r="151" spans="1:33" x14ac:dyDescent="0.2">
      <c r="A151" s="10"/>
      <c r="B151" s="10"/>
      <c r="C151" s="49"/>
      <c r="D151" s="10"/>
      <c r="E151" s="23"/>
      <c r="F151" s="23"/>
      <c r="G151" s="23"/>
      <c r="H151" s="23"/>
      <c r="I151" s="23"/>
      <c r="J151" s="23"/>
      <c r="K151" s="23"/>
      <c r="L151" s="23"/>
      <c r="M151" s="23"/>
      <c r="N151" s="17"/>
      <c r="O151" s="17"/>
      <c r="P151" s="17"/>
      <c r="Q151" s="5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17"/>
      <c r="AG151" s="55"/>
    </row>
    <row r="152" spans="1:33" x14ac:dyDescent="0.2">
      <c r="A152" s="10"/>
      <c r="B152" s="10"/>
      <c r="C152" s="49"/>
      <c r="D152" s="10"/>
      <c r="E152" s="23"/>
      <c r="F152" s="23"/>
      <c r="G152" s="23"/>
      <c r="H152" s="10"/>
      <c r="I152" s="10"/>
      <c r="J152" s="10"/>
      <c r="K152" s="23"/>
      <c r="L152" s="23"/>
      <c r="M152" s="23"/>
      <c r="N152" s="17"/>
      <c r="O152" s="17"/>
      <c r="P152" s="17"/>
      <c r="Q152" s="17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17"/>
      <c r="AG152" s="55"/>
    </row>
    <row r="153" spans="1:33" x14ac:dyDescent="0.2">
      <c r="A153" s="10"/>
      <c r="B153" s="10"/>
      <c r="C153" s="10"/>
      <c r="D153" s="10"/>
      <c r="E153" s="23"/>
      <c r="F153" s="23"/>
      <c r="G153" s="23"/>
      <c r="H153" s="23"/>
      <c r="I153" s="23"/>
      <c r="J153" s="23"/>
      <c r="K153" s="23"/>
      <c r="L153" s="23"/>
      <c r="M153" s="23"/>
      <c r="N153" s="17"/>
      <c r="O153" s="17"/>
      <c r="P153" s="58"/>
      <c r="Q153" s="17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17"/>
      <c r="AG153" s="55"/>
    </row>
    <row r="154" spans="1:33" x14ac:dyDescent="0.2">
      <c r="A154" s="28"/>
      <c r="B154" s="10"/>
      <c r="C154" s="10"/>
      <c r="D154" s="10"/>
      <c r="E154" s="28"/>
      <c r="F154" s="28"/>
      <c r="G154" s="28"/>
      <c r="H154" s="28"/>
      <c r="I154" s="28"/>
      <c r="J154" s="10"/>
      <c r="K154" s="10"/>
      <c r="L154" s="10"/>
      <c r="M154" s="10"/>
      <c r="N154" s="17"/>
      <c r="O154" s="17"/>
      <c r="P154" s="58"/>
      <c r="Q154" s="17"/>
      <c r="R154" s="26"/>
      <c r="S154" s="26"/>
      <c r="T154" s="26"/>
      <c r="U154" s="26"/>
      <c r="V154" s="26"/>
      <c r="W154" s="26"/>
      <c r="X154" s="17"/>
      <c r="Y154" s="17"/>
      <c r="Z154" s="17"/>
      <c r="AA154" s="26"/>
      <c r="AB154" s="17"/>
      <c r="AC154" s="26"/>
      <c r="AD154" s="26"/>
      <c r="AE154" s="26"/>
      <c r="AF154" s="17"/>
      <c r="AG154" s="55"/>
    </row>
    <row r="155" spans="1:33" ht="15.75" x14ac:dyDescent="0.25">
      <c r="A155" s="10"/>
      <c r="B155" s="16"/>
      <c r="C155" s="10"/>
      <c r="D155" s="10"/>
      <c r="E155" s="10"/>
      <c r="F155" s="10"/>
      <c r="G155" s="10"/>
      <c r="H155" s="10"/>
      <c r="I155" s="10"/>
      <c r="J155" s="10"/>
      <c r="K155" s="31"/>
      <c r="L155" s="10"/>
      <c r="M155" s="10"/>
      <c r="N155" s="17"/>
      <c r="O155" s="17"/>
      <c r="P155" s="17"/>
      <c r="Q155" s="17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17"/>
      <c r="AG155" s="55"/>
    </row>
    <row r="156" spans="1:33" x14ac:dyDescent="0.2">
      <c r="A156" s="10"/>
      <c r="B156" s="187"/>
      <c r="C156" s="10"/>
      <c r="D156" s="10"/>
      <c r="E156" s="10"/>
      <c r="F156" s="10"/>
      <c r="G156" s="19"/>
      <c r="H156" s="22"/>
      <c r="I156" s="203"/>
      <c r="J156" s="203"/>
      <c r="K156" s="10"/>
      <c r="L156" s="19"/>
      <c r="M156" s="22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55"/>
    </row>
    <row r="157" spans="1:33" x14ac:dyDescent="0.2">
      <c r="A157" s="2" t="s">
        <v>65</v>
      </c>
      <c r="B157" s="2"/>
      <c r="C157" s="2"/>
      <c r="D157" s="10"/>
      <c r="E157" s="10"/>
      <c r="F157" s="23">
        <f>'[1]Калькуляция л-з ср'!F187</f>
        <v>3250</v>
      </c>
      <c r="G157" s="23">
        <f>'[1]Калькуляция л-з ср'!G187</f>
        <v>2030</v>
      </c>
      <c r="H157" s="23"/>
      <c r="I157" s="10"/>
      <c r="J157" s="10"/>
      <c r="K157" s="23"/>
      <c r="L157" s="23"/>
      <c r="M157" s="23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55"/>
      <c r="AB157" s="55"/>
      <c r="AC157" s="55"/>
      <c r="AD157" s="55"/>
      <c r="AE157" s="55"/>
      <c r="AF157" s="55"/>
      <c r="AG157" s="55"/>
    </row>
    <row r="158" spans="1:33" x14ac:dyDescent="0.2">
      <c r="A158" s="1" t="s">
        <v>66</v>
      </c>
      <c r="D158" s="13"/>
      <c r="E158" s="13"/>
      <c r="F158" s="34">
        <f>'[1]Калькуляция л-з ср'!F189</f>
        <v>3774.5838414254063</v>
      </c>
      <c r="G158" s="34">
        <f>'[1]Калькуляция л-з ср'!G189</f>
        <v>4344.5844994799127</v>
      </c>
      <c r="H158" s="34">
        <f>'[1]Калькуляция л-з ср'!H189</f>
        <v>5042.2580503141453</v>
      </c>
      <c r="I158" s="34">
        <f>I111</f>
        <v>95.55</v>
      </c>
      <c r="J158" s="34">
        <f>J111</f>
        <v>0</v>
      </c>
      <c r="K158" s="34">
        <f t="shared" ref="K158:K165" si="0">F158+I158+J158</f>
        <v>3870.1338414254064</v>
      </c>
      <c r="L158" s="34">
        <f t="shared" ref="L158:L165" si="1">G158+I158+J158</f>
        <v>4440.1344994799128</v>
      </c>
      <c r="M158" s="34">
        <f t="shared" ref="M158:M165" si="2">H158+I158+J158</f>
        <v>5137.8080503141455</v>
      </c>
      <c r="N158" s="17"/>
      <c r="O158" s="17"/>
      <c r="P158" s="17"/>
      <c r="Q158" s="17"/>
      <c r="R158" s="17"/>
      <c r="S158" s="17" t="s">
        <v>67</v>
      </c>
      <c r="T158" s="17"/>
      <c r="U158" s="17"/>
      <c r="V158" s="17"/>
      <c r="W158" s="17"/>
      <c r="X158" s="17"/>
      <c r="Y158" s="17"/>
      <c r="Z158" s="17"/>
      <c r="AA158" s="55"/>
      <c r="AB158" s="55"/>
      <c r="AC158" s="55"/>
      <c r="AD158" s="55"/>
      <c r="AE158" s="55"/>
      <c r="AF158" s="55"/>
      <c r="AG158" s="55"/>
    </row>
    <row r="159" spans="1:33" x14ac:dyDescent="0.2">
      <c r="A159" s="1" t="s">
        <v>68</v>
      </c>
      <c r="D159" s="13"/>
      <c r="E159" s="13"/>
      <c r="F159" s="34">
        <f>'[1]Калькуляция л-з ср'!F190</f>
        <v>1321.104344498892</v>
      </c>
      <c r="G159" s="34">
        <f>'[1]Калькуляция л-з ср'!G190</f>
        <v>1520.6045748179693</v>
      </c>
      <c r="H159" s="34">
        <f>'[1]Калькуляция л-з ср'!H190</f>
        <v>1764.7903176099508</v>
      </c>
      <c r="I159" s="34">
        <f>I112</f>
        <v>90.3</v>
      </c>
      <c r="J159" s="34">
        <f>J112</f>
        <v>0</v>
      </c>
      <c r="K159" s="34">
        <f t="shared" si="0"/>
        <v>1411.404344498892</v>
      </c>
      <c r="L159" s="34">
        <f t="shared" si="1"/>
        <v>1610.9045748179692</v>
      </c>
      <c r="M159" s="34">
        <f t="shared" si="2"/>
        <v>1855.0903176099507</v>
      </c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55"/>
      <c r="AB159" s="55"/>
      <c r="AC159" s="55"/>
      <c r="AD159" s="55"/>
      <c r="AE159" s="55"/>
      <c r="AF159" s="55"/>
      <c r="AG159" s="55"/>
    </row>
    <row r="160" spans="1:33" x14ac:dyDescent="0.2">
      <c r="A160" s="1" t="s">
        <v>69</v>
      </c>
      <c r="C160" s="204">
        <f>C146</f>
        <v>0</v>
      </c>
      <c r="D160" s="13"/>
      <c r="E160" s="13"/>
      <c r="F160" s="34">
        <f>'[1]Калькуляция л-з ср'!F191</f>
        <v>0</v>
      </c>
      <c r="G160" s="34">
        <f>'[1]Калькуляция л-з ср'!G191</f>
        <v>0</v>
      </c>
      <c r="H160" s="34">
        <f>'[1]Калькуляция л-з ср'!H191</f>
        <v>0</v>
      </c>
      <c r="I160" s="34">
        <f t="shared" ref="I160:J163" si="3">I114</f>
        <v>0</v>
      </c>
      <c r="J160" s="34">
        <f t="shared" si="3"/>
        <v>0</v>
      </c>
      <c r="K160" s="34">
        <f t="shared" si="0"/>
        <v>0</v>
      </c>
      <c r="L160" s="34">
        <f t="shared" si="1"/>
        <v>0</v>
      </c>
      <c r="M160" s="34">
        <f t="shared" si="2"/>
        <v>0</v>
      </c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55"/>
      <c r="AB160" s="55"/>
      <c r="AC160" s="55"/>
      <c r="AD160" s="55"/>
      <c r="AE160" s="55"/>
      <c r="AF160" s="55"/>
      <c r="AG160" s="55"/>
    </row>
    <row r="161" spans="1:33" x14ac:dyDescent="0.2">
      <c r="A161" s="1" t="s">
        <v>70</v>
      </c>
      <c r="C161" s="204"/>
      <c r="D161" s="46">
        <f>D147</f>
        <v>0</v>
      </c>
      <c r="E161" s="13"/>
      <c r="F161" s="34">
        <f>'[1]Калькуляция л-з ср'!F192</f>
        <v>15.098335365701626</v>
      </c>
      <c r="G161" s="34">
        <f>'[1]Калькуляция л-з ср'!G192</f>
        <v>17.378337997919651</v>
      </c>
      <c r="H161" s="34">
        <f>'[1]Калькуляция л-з ср'!H192</f>
        <v>20.169032201256581</v>
      </c>
      <c r="I161" s="34">
        <f t="shared" si="3"/>
        <v>0</v>
      </c>
      <c r="J161" s="34">
        <f t="shared" si="3"/>
        <v>0</v>
      </c>
      <c r="K161" s="34">
        <f t="shared" si="0"/>
        <v>15.098335365701626</v>
      </c>
      <c r="L161" s="34">
        <f t="shared" si="1"/>
        <v>17.378337997919651</v>
      </c>
      <c r="M161" s="34">
        <f t="shared" si="2"/>
        <v>20.169032201256581</v>
      </c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55"/>
      <c r="AB161" s="55"/>
      <c r="AC161" s="55"/>
      <c r="AD161" s="55"/>
      <c r="AE161" s="55"/>
      <c r="AF161" s="55"/>
      <c r="AG161" s="55"/>
    </row>
    <row r="162" spans="1:33" x14ac:dyDescent="0.2">
      <c r="A162" s="1" t="s">
        <v>71</v>
      </c>
      <c r="D162" s="13"/>
      <c r="E162" s="13"/>
      <c r="F162" s="34">
        <f>'[1]Калькуляция л-з ср'!F193</f>
        <v>2956.1791259992497</v>
      </c>
      <c r="G162" s="34">
        <f>'[1]Калькуляция л-з ср'!G193</f>
        <v>3011.7931259992492</v>
      </c>
      <c r="H162" s="34">
        <f>'[1]Калькуляция л-з ср'!H193</f>
        <v>3011.7931259992492</v>
      </c>
      <c r="I162" s="34">
        <f t="shared" si="3"/>
        <v>0</v>
      </c>
      <c r="J162" s="34">
        <f t="shared" si="3"/>
        <v>0</v>
      </c>
      <c r="K162" s="34">
        <f t="shared" si="0"/>
        <v>2956.1791259992497</v>
      </c>
      <c r="L162" s="34">
        <f t="shared" si="1"/>
        <v>3011.7931259992492</v>
      </c>
      <c r="M162" s="34">
        <f t="shared" si="2"/>
        <v>3011.7931259992492</v>
      </c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55"/>
      <c r="AB162" s="55"/>
      <c r="AC162" s="55"/>
      <c r="AD162" s="55"/>
      <c r="AE162" s="55"/>
      <c r="AF162" s="55"/>
      <c r="AG162" s="55"/>
    </row>
    <row r="163" spans="1:33" x14ac:dyDescent="0.2">
      <c r="A163" s="1" t="s">
        <v>72</v>
      </c>
      <c r="D163" s="13"/>
      <c r="E163" s="45">
        <f>D149</f>
        <v>0</v>
      </c>
      <c r="F163" s="34">
        <f>'[1]Калькуляция л-з ср'!F194</f>
        <v>3861.0175926828992</v>
      </c>
      <c r="G163" s="34">
        <f>'[1]Калькуляция л-з ср'!G194</f>
        <v>4444.0706287384428</v>
      </c>
      <c r="H163" s="34">
        <f>'[1]Калькуляция л-з ср'!H194</f>
        <v>5157.7201241231523</v>
      </c>
      <c r="I163" s="34">
        <f t="shared" si="3"/>
        <v>0</v>
      </c>
      <c r="J163" s="34">
        <f t="shared" si="3"/>
        <v>0</v>
      </c>
      <c r="K163" s="34">
        <f t="shared" si="0"/>
        <v>3861.0175926828992</v>
      </c>
      <c r="L163" s="34">
        <f t="shared" si="1"/>
        <v>4444.0706287384428</v>
      </c>
      <c r="M163" s="34">
        <f t="shared" si="2"/>
        <v>5157.7201241231523</v>
      </c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55"/>
      <c r="AB163" s="55"/>
      <c r="AC163" s="55"/>
      <c r="AD163" s="55"/>
      <c r="AE163" s="55"/>
      <c r="AF163" s="55"/>
      <c r="AG163" s="55"/>
    </row>
    <row r="164" spans="1:33" x14ac:dyDescent="0.2">
      <c r="A164" s="1" t="s">
        <v>73</v>
      </c>
      <c r="D164" s="13"/>
      <c r="E164" s="13"/>
      <c r="F164" s="34">
        <f>'[1]Калькуляция л-з ср'!F195</f>
        <v>15177.983239972149</v>
      </c>
      <c r="G164" s="34">
        <f>'[1]Калькуляция л-з ср'!G195</f>
        <v>15368.431167033494</v>
      </c>
      <c r="H164" s="34">
        <f>'[1]Калькуляция л-з ср'!H195</f>
        <v>16296.730650247755</v>
      </c>
      <c r="I164" s="34">
        <f>I119</f>
        <v>0</v>
      </c>
      <c r="J164" s="34">
        <f>J119</f>
        <v>0</v>
      </c>
      <c r="K164" s="34">
        <f t="shared" si="0"/>
        <v>15177.983239972149</v>
      </c>
      <c r="L164" s="34">
        <f t="shared" si="1"/>
        <v>15368.431167033494</v>
      </c>
      <c r="M164" s="34">
        <f t="shared" si="2"/>
        <v>16296.730650247755</v>
      </c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55"/>
      <c r="AB164" s="55"/>
      <c r="AC164" s="55"/>
      <c r="AD164" s="55"/>
      <c r="AE164" s="55"/>
      <c r="AF164" s="55"/>
      <c r="AG164" s="55"/>
    </row>
    <row r="165" spans="1:33" x14ac:dyDescent="0.2">
      <c r="A165" s="1" t="s">
        <v>74</v>
      </c>
      <c r="C165" s="205">
        <f>C151</f>
        <v>0</v>
      </c>
      <c r="D165" s="13"/>
      <c r="E165" s="13"/>
      <c r="F165" s="34">
        <f>'[1]Калькуляция л-з ср'!F196</f>
        <v>455.33949719916444</v>
      </c>
      <c r="G165" s="34">
        <f>'[1]Калькуляция л-з ср'!G196</f>
        <v>461.05293501100482</v>
      </c>
      <c r="H165" s="34">
        <f>'[1]Калькуляция л-з ср'!H196</f>
        <v>488.90191950743264</v>
      </c>
      <c r="I165" s="34">
        <f>I121</f>
        <v>0</v>
      </c>
      <c r="J165" s="34">
        <f>J121</f>
        <v>0</v>
      </c>
      <c r="K165" s="34">
        <f t="shared" si="0"/>
        <v>455.33949719916444</v>
      </c>
      <c r="L165" s="34">
        <f t="shared" si="1"/>
        <v>461.05293501100482</v>
      </c>
      <c r="M165" s="34">
        <f t="shared" si="2"/>
        <v>488.90191950743264</v>
      </c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55"/>
      <c r="AB165" s="55"/>
      <c r="AC165" s="55"/>
      <c r="AD165" s="55"/>
      <c r="AE165" s="55"/>
      <c r="AF165" s="55"/>
      <c r="AG165" s="55"/>
    </row>
    <row r="166" spans="1:33" x14ac:dyDescent="0.2">
      <c r="C166" s="205"/>
      <c r="D166" s="13"/>
      <c r="E166" s="13"/>
      <c r="F166" s="34"/>
      <c r="G166" s="34"/>
      <c r="H166" s="34"/>
      <c r="I166" s="34"/>
      <c r="J166" s="13"/>
      <c r="K166" s="34"/>
      <c r="L166" s="34"/>
      <c r="M166" s="34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55"/>
      <c r="AB166" s="55"/>
      <c r="AC166" s="55"/>
      <c r="AD166" s="55"/>
      <c r="AE166" s="55"/>
      <c r="AF166" s="55"/>
      <c r="AG166" s="55"/>
    </row>
    <row r="167" spans="1:33" x14ac:dyDescent="0.2">
      <c r="A167" s="1" t="s">
        <v>75</v>
      </c>
      <c r="D167" s="13"/>
      <c r="E167" s="13"/>
      <c r="F167" s="34">
        <f>SUM(F164:F166)</f>
        <v>15633.322737171313</v>
      </c>
      <c r="G167" s="34">
        <f>SUM(G164:G166)</f>
        <v>15829.484102044498</v>
      </c>
      <c r="H167" s="34">
        <f>SUM(H164:H166)</f>
        <v>16785.632569755187</v>
      </c>
      <c r="I167" s="34">
        <f>SUM(I164:I166)</f>
        <v>0</v>
      </c>
      <c r="J167" s="34"/>
      <c r="K167" s="34">
        <f>SUM(K164:K166)</f>
        <v>15633.322737171313</v>
      </c>
      <c r="L167" s="34">
        <f>SUM(L164:L166)</f>
        <v>15829.484102044498</v>
      </c>
      <c r="M167" s="34">
        <f>SUM(M164:M166)</f>
        <v>16785.632569755187</v>
      </c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55"/>
      <c r="AB167" s="55"/>
      <c r="AC167" s="55"/>
      <c r="AD167" s="55"/>
      <c r="AE167" s="55"/>
      <c r="AF167" s="55"/>
      <c r="AG167" s="55"/>
    </row>
    <row r="168" spans="1:33" x14ac:dyDescent="0.2">
      <c r="B168" s="206"/>
      <c r="C168" s="2"/>
      <c r="D168" s="13"/>
      <c r="E168" s="13"/>
      <c r="F168" s="47"/>
      <c r="G168" s="47"/>
      <c r="H168" s="47"/>
      <c r="I168" s="13"/>
      <c r="J168" s="13"/>
      <c r="K168" s="114" t="s">
        <v>76</v>
      </c>
      <c r="L168" s="13"/>
      <c r="M168" s="13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55"/>
      <c r="AB168" s="55"/>
      <c r="AC168" s="55"/>
      <c r="AD168" s="55"/>
      <c r="AE168" s="55"/>
      <c r="AF168" s="55"/>
      <c r="AG168" s="55"/>
    </row>
    <row r="169" spans="1:33" x14ac:dyDescent="0.2">
      <c r="B169" s="206" t="s">
        <v>77</v>
      </c>
      <c r="C169" s="2"/>
      <c r="D169" s="10"/>
      <c r="E169" s="13"/>
      <c r="F169" s="13" t="s">
        <v>78</v>
      </c>
      <c r="G169" s="13" t="str">
        <f>L169</f>
        <v>14-24</v>
      </c>
      <c r="H169" s="13" t="str">
        <f>M169</f>
        <v xml:space="preserve"> 6-13</v>
      </c>
      <c r="I169" s="13"/>
      <c r="J169" s="13" t="s">
        <v>79</v>
      </c>
      <c r="K169" s="13" t="s">
        <v>78</v>
      </c>
      <c r="L169" s="43" t="s">
        <v>80</v>
      </c>
      <c r="M169" s="44" t="s">
        <v>81</v>
      </c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55"/>
      <c r="AB169" s="55"/>
      <c r="AC169" s="55"/>
      <c r="AD169" s="55"/>
      <c r="AE169" s="55"/>
      <c r="AF169" s="55"/>
      <c r="AG169" s="55"/>
    </row>
    <row r="170" spans="1:33" x14ac:dyDescent="0.2">
      <c r="A170" s="1" t="s">
        <v>65</v>
      </c>
      <c r="D170" s="13"/>
      <c r="E170" s="13"/>
      <c r="F170" s="34" t="e">
        <f>#REF!</f>
        <v>#REF!</v>
      </c>
      <c r="G170" s="34" t="e">
        <f>#REF!</f>
        <v>#REF!</v>
      </c>
      <c r="H170" s="34" t="e">
        <f>#REF!</f>
        <v>#REF!</v>
      </c>
      <c r="I170" s="13"/>
      <c r="J170" s="13"/>
      <c r="K170" s="34" t="e">
        <f t="shared" ref="K170:K179" si="4">F170+I170+J170</f>
        <v>#REF!</v>
      </c>
      <c r="L170" s="34" t="e">
        <f t="shared" ref="L170:L179" si="5">G170+I170+J170</f>
        <v>#REF!</v>
      </c>
      <c r="M170" s="34" t="e">
        <f t="shared" ref="M170:M179" si="6">H170+I170+J170</f>
        <v>#REF!</v>
      </c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55"/>
      <c r="AB170" s="55"/>
      <c r="AC170" s="55"/>
      <c r="AD170" s="55"/>
      <c r="AE170" s="55"/>
      <c r="AF170" s="55"/>
      <c r="AG170" s="55"/>
    </row>
    <row r="171" spans="1:33" x14ac:dyDescent="0.2">
      <c r="A171" s="1" t="s">
        <v>82</v>
      </c>
      <c r="D171" s="13"/>
      <c r="E171" s="13"/>
      <c r="F171" s="34">
        <f>F129</f>
        <v>0</v>
      </c>
      <c r="G171" s="34">
        <f>F171</f>
        <v>0</v>
      </c>
      <c r="H171" s="34">
        <f>G171</f>
        <v>0</v>
      </c>
      <c r="I171" s="13"/>
      <c r="J171" s="13"/>
      <c r="K171" s="34">
        <f t="shared" si="4"/>
        <v>0</v>
      </c>
      <c r="L171" s="34">
        <f t="shared" si="5"/>
        <v>0</v>
      </c>
      <c r="M171" s="34">
        <f t="shared" si="6"/>
        <v>0</v>
      </c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55"/>
      <c r="AB171" s="55"/>
      <c r="AC171" s="55"/>
      <c r="AD171" s="55"/>
      <c r="AE171" s="55"/>
      <c r="AF171" s="55"/>
      <c r="AG171" s="55"/>
    </row>
    <row r="172" spans="1:33" x14ac:dyDescent="0.2">
      <c r="A172" s="1" t="s">
        <v>66</v>
      </c>
      <c r="D172" s="13"/>
      <c r="E172" s="13"/>
      <c r="F172" s="34"/>
      <c r="G172" s="34"/>
      <c r="H172" s="34"/>
      <c r="I172" s="34"/>
      <c r="J172" s="34">
        <f t="shared" ref="J172:J177" si="7">J158</f>
        <v>0</v>
      </c>
      <c r="K172" s="34">
        <f t="shared" si="4"/>
        <v>0</v>
      </c>
      <c r="L172" s="34">
        <f t="shared" si="5"/>
        <v>0</v>
      </c>
      <c r="M172" s="34">
        <f t="shared" si="6"/>
        <v>0</v>
      </c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55"/>
      <c r="AB172" s="55"/>
      <c r="AC172" s="55"/>
      <c r="AD172" s="55"/>
      <c r="AE172" s="55"/>
      <c r="AF172" s="55"/>
      <c r="AG172" s="55"/>
    </row>
    <row r="173" spans="1:33" x14ac:dyDescent="0.2">
      <c r="A173" s="1" t="s">
        <v>68</v>
      </c>
      <c r="D173" s="13"/>
      <c r="E173" s="13"/>
      <c r="F173" s="34"/>
      <c r="G173" s="34"/>
      <c r="H173" s="34"/>
      <c r="I173" s="34"/>
      <c r="J173" s="34">
        <f t="shared" si="7"/>
        <v>0</v>
      </c>
      <c r="K173" s="34">
        <f t="shared" si="4"/>
        <v>0</v>
      </c>
      <c r="L173" s="34">
        <f t="shared" si="5"/>
        <v>0</v>
      </c>
      <c r="M173" s="34">
        <f t="shared" si="6"/>
        <v>0</v>
      </c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55"/>
      <c r="AB173" s="55"/>
      <c r="AC173" s="55"/>
      <c r="AD173" s="55"/>
      <c r="AE173" s="55"/>
      <c r="AF173" s="55"/>
      <c r="AG173" s="55"/>
    </row>
    <row r="174" spans="1:33" x14ac:dyDescent="0.2">
      <c r="A174" s="1" t="s">
        <v>83</v>
      </c>
      <c r="C174" s="204">
        <f>C160</f>
        <v>0</v>
      </c>
      <c r="D174" s="13"/>
      <c r="E174" s="13"/>
      <c r="F174" s="34"/>
      <c r="G174" s="34"/>
      <c r="H174" s="34"/>
      <c r="I174" s="34"/>
      <c r="J174" s="34">
        <f t="shared" si="7"/>
        <v>0</v>
      </c>
      <c r="K174" s="34">
        <f t="shared" si="4"/>
        <v>0</v>
      </c>
      <c r="L174" s="34">
        <f t="shared" si="5"/>
        <v>0</v>
      </c>
      <c r="M174" s="34">
        <f t="shared" si="6"/>
        <v>0</v>
      </c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55"/>
      <c r="AB174" s="55"/>
      <c r="AC174" s="55"/>
      <c r="AD174" s="55"/>
      <c r="AE174" s="55"/>
      <c r="AF174" s="55"/>
      <c r="AG174" s="55"/>
    </row>
    <row r="175" spans="1:33" x14ac:dyDescent="0.2">
      <c r="A175" s="1" t="s">
        <v>70</v>
      </c>
      <c r="C175" s="204"/>
      <c r="D175" s="46">
        <f>D161</f>
        <v>0</v>
      </c>
      <c r="E175" s="13"/>
      <c r="F175" s="34"/>
      <c r="G175" s="34"/>
      <c r="H175" s="34"/>
      <c r="I175" s="34"/>
      <c r="J175" s="34">
        <f t="shared" si="7"/>
        <v>0</v>
      </c>
      <c r="K175" s="34">
        <f t="shared" si="4"/>
        <v>0</v>
      </c>
      <c r="L175" s="34">
        <f t="shared" si="5"/>
        <v>0</v>
      </c>
      <c r="M175" s="34">
        <f t="shared" si="6"/>
        <v>0</v>
      </c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55"/>
      <c r="AB175" s="55"/>
      <c r="AC175" s="55"/>
      <c r="AD175" s="55"/>
      <c r="AE175" s="55"/>
      <c r="AF175" s="55"/>
      <c r="AG175" s="55"/>
    </row>
    <row r="176" spans="1:33" x14ac:dyDescent="0.2">
      <c r="A176" s="1" t="s">
        <v>71</v>
      </c>
      <c r="D176" s="13"/>
      <c r="E176" s="13"/>
      <c r="F176" s="34"/>
      <c r="G176" s="34"/>
      <c r="H176" s="34"/>
      <c r="I176" s="34"/>
      <c r="J176" s="34">
        <f t="shared" si="7"/>
        <v>0</v>
      </c>
      <c r="K176" s="34">
        <f t="shared" si="4"/>
        <v>0</v>
      </c>
      <c r="L176" s="34">
        <f t="shared" si="5"/>
        <v>0</v>
      </c>
      <c r="M176" s="34">
        <f t="shared" si="6"/>
        <v>0</v>
      </c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55"/>
      <c r="AB176" s="55"/>
      <c r="AC176" s="55"/>
      <c r="AD176" s="55"/>
      <c r="AE176" s="55"/>
      <c r="AF176" s="55"/>
      <c r="AG176" s="55"/>
    </row>
    <row r="177" spans="1:33" x14ac:dyDescent="0.2">
      <c r="A177" s="1" t="s">
        <v>72</v>
      </c>
      <c r="D177" s="13"/>
      <c r="E177" s="45">
        <f>E163</f>
        <v>0</v>
      </c>
      <c r="F177" s="34"/>
      <c r="G177" s="34"/>
      <c r="H177" s="34"/>
      <c r="I177" s="34"/>
      <c r="J177" s="34">
        <f t="shared" si="7"/>
        <v>0</v>
      </c>
      <c r="K177" s="34">
        <f t="shared" si="4"/>
        <v>0</v>
      </c>
      <c r="L177" s="34">
        <f t="shared" si="5"/>
        <v>0</v>
      </c>
      <c r="M177" s="34">
        <f t="shared" si="6"/>
        <v>0</v>
      </c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55"/>
      <c r="AB177" s="55"/>
      <c r="AC177" s="55"/>
      <c r="AD177" s="55"/>
      <c r="AE177" s="55"/>
      <c r="AF177" s="55"/>
      <c r="AG177" s="55"/>
    </row>
    <row r="178" spans="1:33" x14ac:dyDescent="0.2">
      <c r="A178" s="1" t="s">
        <v>73</v>
      </c>
      <c r="D178" s="13"/>
      <c r="E178" s="13"/>
      <c r="F178" s="34" t="e">
        <f>SUM(F170:F177)</f>
        <v>#REF!</v>
      </c>
      <c r="G178" s="34" t="e">
        <f>SUM(G170:G177)</f>
        <v>#REF!</v>
      </c>
      <c r="H178" s="34" t="e">
        <f>SUM(H170:H177)</f>
        <v>#REF!</v>
      </c>
      <c r="I178" s="34"/>
      <c r="J178" s="34">
        <f>SUM(J170:J177)</f>
        <v>0</v>
      </c>
      <c r="K178" s="34" t="e">
        <f t="shared" si="4"/>
        <v>#REF!</v>
      </c>
      <c r="L178" s="34" t="e">
        <f t="shared" si="5"/>
        <v>#REF!</v>
      </c>
      <c r="M178" s="34" t="e">
        <f t="shared" si="6"/>
        <v>#REF!</v>
      </c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55"/>
      <c r="AB178" s="55"/>
      <c r="AC178" s="55"/>
      <c r="AD178" s="55"/>
      <c r="AE178" s="55"/>
      <c r="AF178" s="55"/>
      <c r="AG178" s="55"/>
    </row>
    <row r="179" spans="1:33" x14ac:dyDescent="0.2">
      <c r="A179" s="1" t="s">
        <v>74</v>
      </c>
      <c r="C179" s="205">
        <f>C165</f>
        <v>0</v>
      </c>
      <c r="D179" s="13"/>
      <c r="E179" s="13"/>
      <c r="F179" s="34" t="e">
        <f>F178*$C$89</f>
        <v>#REF!</v>
      </c>
      <c r="G179" s="34" t="e">
        <f>G178*$C$89</f>
        <v>#REF!</v>
      </c>
      <c r="H179" s="34" t="e">
        <f>H178*$C$89</f>
        <v>#REF!</v>
      </c>
      <c r="I179" s="34"/>
      <c r="J179" s="34">
        <f>J165</f>
        <v>0</v>
      </c>
      <c r="K179" s="34" t="e">
        <f t="shared" si="4"/>
        <v>#REF!</v>
      </c>
      <c r="L179" s="34" t="e">
        <f t="shared" si="5"/>
        <v>#REF!</v>
      </c>
      <c r="M179" s="34" t="e">
        <f t="shared" si="6"/>
        <v>#REF!</v>
      </c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55"/>
      <c r="AB179" s="55"/>
      <c r="AC179" s="55"/>
      <c r="AD179" s="55"/>
      <c r="AE179" s="55"/>
      <c r="AF179" s="55"/>
      <c r="AG179" s="55"/>
    </row>
    <row r="180" spans="1:33" x14ac:dyDescent="0.2">
      <c r="A180" s="1" t="s">
        <v>75</v>
      </c>
      <c r="D180" s="13"/>
      <c r="E180" s="13"/>
      <c r="F180" s="34" t="e">
        <f>SUM(F178:F179)</f>
        <v>#REF!</v>
      </c>
      <c r="G180" s="34" t="e">
        <f>SUM(G178:G179)</f>
        <v>#REF!</v>
      </c>
      <c r="H180" s="34" t="e">
        <f>SUM(H178:H179)</f>
        <v>#REF!</v>
      </c>
      <c r="I180" s="34"/>
      <c r="J180" s="34">
        <f>J167</f>
        <v>0</v>
      </c>
      <c r="K180" s="34" t="e">
        <f>SUM(K178:K179)</f>
        <v>#REF!</v>
      </c>
      <c r="L180" s="34" t="e">
        <f>SUM(L178:L179)</f>
        <v>#REF!</v>
      </c>
      <c r="M180" s="34" t="e">
        <f>SUM(M178:M179)</f>
        <v>#REF!</v>
      </c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55"/>
      <c r="AB180" s="55"/>
      <c r="AC180" s="55"/>
      <c r="AD180" s="55"/>
      <c r="AE180" s="55"/>
      <c r="AF180" s="55"/>
      <c r="AG180" s="55"/>
    </row>
    <row r="181" spans="1:33" x14ac:dyDescent="0.2">
      <c r="D181" s="13"/>
      <c r="E181" s="13"/>
      <c r="F181" s="34"/>
      <c r="G181" s="34"/>
      <c r="H181" s="34"/>
      <c r="I181" s="34"/>
      <c r="J181" s="34"/>
      <c r="K181" s="41"/>
      <c r="L181" s="13"/>
      <c r="M181" s="13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55"/>
      <c r="AB181" s="55"/>
      <c r="AC181" s="55"/>
      <c r="AD181" s="55"/>
      <c r="AE181" s="55"/>
      <c r="AF181" s="55"/>
      <c r="AG181" s="55"/>
    </row>
    <row r="182" spans="1:33" x14ac:dyDescent="0.2">
      <c r="B182" s="207"/>
      <c r="C182" s="2"/>
      <c r="D182" s="13"/>
      <c r="E182" s="38">
        <f>E141</f>
        <v>0</v>
      </c>
      <c r="F182" s="47" t="s">
        <v>84</v>
      </c>
      <c r="G182" s="13"/>
      <c r="H182" s="38">
        <f>1-E182</f>
        <v>1</v>
      </c>
      <c r="I182" s="13" t="s">
        <v>85</v>
      </c>
      <c r="J182" s="43"/>
      <c r="K182" s="13"/>
      <c r="L182" s="41" t="s">
        <v>86</v>
      </c>
      <c r="M182" s="13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55"/>
      <c r="AB182" s="55"/>
      <c r="AC182" s="55"/>
      <c r="AD182" s="55"/>
      <c r="AE182" s="55"/>
      <c r="AF182" s="55"/>
      <c r="AG182" s="55"/>
    </row>
    <row r="183" spans="1:33" x14ac:dyDescent="0.2">
      <c r="B183" s="207"/>
      <c r="C183" s="2"/>
      <c r="D183" s="10"/>
      <c r="E183" s="13" t="s">
        <v>78</v>
      </c>
      <c r="F183" s="43" t="s">
        <v>80</v>
      </c>
      <c r="G183" s="44" t="s">
        <v>81</v>
      </c>
      <c r="H183" s="13" t="s">
        <v>78</v>
      </c>
      <c r="I183" s="43" t="s">
        <v>80</v>
      </c>
      <c r="J183" s="44" t="s">
        <v>81</v>
      </c>
      <c r="K183" s="13" t="s">
        <v>78</v>
      </c>
      <c r="L183" s="43" t="s">
        <v>80</v>
      </c>
      <c r="M183" s="44" t="s">
        <v>81</v>
      </c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55"/>
      <c r="AB183" s="55"/>
      <c r="AC183" s="55"/>
      <c r="AD183" s="55"/>
      <c r="AE183" s="55"/>
      <c r="AF183" s="55"/>
      <c r="AG183" s="55"/>
    </row>
    <row r="184" spans="1:33" x14ac:dyDescent="0.2">
      <c r="A184" s="1" t="s">
        <v>87</v>
      </c>
      <c r="D184" s="13"/>
      <c r="E184" s="34">
        <f t="shared" ref="E184:G192" si="8">K157</f>
        <v>0</v>
      </c>
      <c r="F184" s="34">
        <f t="shared" si="8"/>
        <v>0</v>
      </c>
      <c r="G184" s="34">
        <f t="shared" si="8"/>
        <v>0</v>
      </c>
      <c r="H184" s="34" t="e">
        <f>K170+K171</f>
        <v>#REF!</v>
      </c>
      <c r="I184" s="34" t="e">
        <f>L170+L171</f>
        <v>#REF!</v>
      </c>
      <c r="J184" s="34" t="e">
        <f>M170+M171</f>
        <v>#REF!</v>
      </c>
      <c r="K184" s="34" t="e">
        <f t="shared" ref="K184:M192" si="9">E184*$E$182+H184*$H$182</f>
        <v>#REF!</v>
      </c>
      <c r="L184" s="34" t="e">
        <f t="shared" si="9"/>
        <v>#REF!</v>
      </c>
      <c r="M184" s="34" t="e">
        <f t="shared" si="9"/>
        <v>#REF!</v>
      </c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55"/>
      <c r="AB184" s="55"/>
      <c r="AC184" s="55"/>
      <c r="AD184" s="55"/>
      <c r="AE184" s="55"/>
      <c r="AF184" s="55"/>
      <c r="AG184" s="55"/>
    </row>
    <row r="185" spans="1:33" x14ac:dyDescent="0.2">
      <c r="A185" s="1" t="s">
        <v>66</v>
      </c>
      <c r="D185" s="13"/>
      <c r="E185" s="34">
        <f t="shared" si="8"/>
        <v>3870.1338414254064</v>
      </c>
      <c r="F185" s="34">
        <f t="shared" si="8"/>
        <v>4440.1344994799128</v>
      </c>
      <c r="G185" s="34">
        <f t="shared" si="8"/>
        <v>5137.8080503141455</v>
      </c>
      <c r="H185" s="34">
        <f t="shared" ref="H185:J192" si="10">K172</f>
        <v>0</v>
      </c>
      <c r="I185" s="34">
        <f t="shared" si="10"/>
        <v>0</v>
      </c>
      <c r="J185" s="34">
        <f t="shared" si="10"/>
        <v>0</v>
      </c>
      <c r="K185" s="34">
        <f t="shared" si="9"/>
        <v>0</v>
      </c>
      <c r="L185" s="34">
        <f t="shared" si="9"/>
        <v>0</v>
      </c>
      <c r="M185" s="34">
        <f t="shared" si="9"/>
        <v>0</v>
      </c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55"/>
      <c r="AB185" s="55"/>
      <c r="AC185" s="55"/>
      <c r="AD185" s="55"/>
      <c r="AE185" s="55"/>
      <c r="AF185" s="55"/>
      <c r="AG185" s="55"/>
    </row>
    <row r="186" spans="1:33" x14ac:dyDescent="0.2">
      <c r="A186" s="1" t="s">
        <v>68</v>
      </c>
      <c r="D186" s="13"/>
      <c r="E186" s="34">
        <f t="shared" si="8"/>
        <v>1411.404344498892</v>
      </c>
      <c r="F186" s="34">
        <f t="shared" si="8"/>
        <v>1610.9045748179692</v>
      </c>
      <c r="G186" s="34">
        <f t="shared" si="8"/>
        <v>1855.0903176099507</v>
      </c>
      <c r="H186" s="34">
        <f t="shared" si="10"/>
        <v>0</v>
      </c>
      <c r="I186" s="34">
        <f t="shared" si="10"/>
        <v>0</v>
      </c>
      <c r="J186" s="34">
        <f t="shared" si="10"/>
        <v>0</v>
      </c>
      <c r="K186" s="34">
        <f t="shared" si="9"/>
        <v>0</v>
      </c>
      <c r="L186" s="34">
        <f t="shared" si="9"/>
        <v>0</v>
      </c>
      <c r="M186" s="34">
        <f t="shared" si="9"/>
        <v>0</v>
      </c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55"/>
      <c r="AB186" s="55"/>
      <c r="AC186" s="55"/>
      <c r="AD186" s="55"/>
      <c r="AE186" s="55"/>
      <c r="AF186" s="55"/>
      <c r="AG186" s="55"/>
    </row>
    <row r="187" spans="1:33" x14ac:dyDescent="0.2">
      <c r="A187" s="1" t="s">
        <v>69</v>
      </c>
      <c r="C187" s="204">
        <f>C174</f>
        <v>0</v>
      </c>
      <c r="D187" s="13"/>
      <c r="E187" s="34">
        <f t="shared" si="8"/>
        <v>0</v>
      </c>
      <c r="F187" s="34">
        <f t="shared" si="8"/>
        <v>0</v>
      </c>
      <c r="G187" s="34">
        <f t="shared" si="8"/>
        <v>0</v>
      </c>
      <c r="H187" s="34">
        <f t="shared" si="10"/>
        <v>0</v>
      </c>
      <c r="I187" s="34">
        <f t="shared" si="10"/>
        <v>0</v>
      </c>
      <c r="J187" s="34">
        <f t="shared" si="10"/>
        <v>0</v>
      </c>
      <c r="K187" s="34">
        <f t="shared" si="9"/>
        <v>0</v>
      </c>
      <c r="L187" s="34">
        <f t="shared" si="9"/>
        <v>0</v>
      </c>
      <c r="M187" s="34">
        <f t="shared" si="9"/>
        <v>0</v>
      </c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55"/>
      <c r="AB187" s="55"/>
      <c r="AC187" s="55"/>
      <c r="AD187" s="55"/>
      <c r="AE187" s="55"/>
      <c r="AF187" s="55"/>
      <c r="AG187" s="55"/>
    </row>
    <row r="188" spans="1:33" x14ac:dyDescent="0.2">
      <c r="A188" s="1" t="s">
        <v>70</v>
      </c>
      <c r="C188" s="204"/>
      <c r="D188" s="46">
        <f>D175</f>
        <v>0</v>
      </c>
      <c r="E188" s="34">
        <f t="shared" si="8"/>
        <v>15.098335365701626</v>
      </c>
      <c r="F188" s="34">
        <f t="shared" si="8"/>
        <v>17.378337997919651</v>
      </c>
      <c r="G188" s="34">
        <f t="shared" si="8"/>
        <v>20.169032201256581</v>
      </c>
      <c r="H188" s="34">
        <f t="shared" si="10"/>
        <v>0</v>
      </c>
      <c r="I188" s="34">
        <f t="shared" si="10"/>
        <v>0</v>
      </c>
      <c r="J188" s="34">
        <f t="shared" si="10"/>
        <v>0</v>
      </c>
      <c r="K188" s="34">
        <f t="shared" si="9"/>
        <v>0</v>
      </c>
      <c r="L188" s="34">
        <f t="shared" si="9"/>
        <v>0</v>
      </c>
      <c r="M188" s="34">
        <f t="shared" si="9"/>
        <v>0</v>
      </c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55"/>
      <c r="AB188" s="55"/>
      <c r="AC188" s="55"/>
      <c r="AD188" s="55"/>
      <c r="AE188" s="55"/>
      <c r="AF188" s="55"/>
      <c r="AG188" s="55"/>
    </row>
    <row r="189" spans="1:33" x14ac:dyDescent="0.2">
      <c r="A189" s="1" t="s">
        <v>88</v>
      </c>
      <c r="D189" s="13"/>
      <c r="E189" s="34">
        <f t="shared" si="8"/>
        <v>2956.1791259992497</v>
      </c>
      <c r="F189" s="34">
        <f t="shared" si="8"/>
        <v>3011.7931259992492</v>
      </c>
      <c r="G189" s="34">
        <f t="shared" si="8"/>
        <v>3011.7931259992492</v>
      </c>
      <c r="H189" s="34">
        <f t="shared" si="10"/>
        <v>0</v>
      </c>
      <c r="I189" s="34">
        <f t="shared" si="10"/>
        <v>0</v>
      </c>
      <c r="J189" s="34">
        <f t="shared" si="10"/>
        <v>0</v>
      </c>
      <c r="K189" s="34">
        <f t="shared" si="9"/>
        <v>0</v>
      </c>
      <c r="L189" s="34">
        <f t="shared" si="9"/>
        <v>0</v>
      </c>
      <c r="M189" s="34">
        <f t="shared" si="9"/>
        <v>0</v>
      </c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55"/>
      <c r="AB189" s="55"/>
      <c r="AC189" s="55"/>
      <c r="AD189" s="55"/>
      <c r="AE189" s="55"/>
      <c r="AF189" s="55"/>
      <c r="AG189" s="55"/>
    </row>
    <row r="190" spans="1:33" x14ac:dyDescent="0.2">
      <c r="A190" s="1" t="s">
        <v>72</v>
      </c>
      <c r="D190" s="45">
        <f>E177</f>
        <v>0</v>
      </c>
      <c r="E190" s="34">
        <f t="shared" si="8"/>
        <v>3861.0175926828992</v>
      </c>
      <c r="F190" s="34">
        <f t="shared" si="8"/>
        <v>4444.0706287384428</v>
      </c>
      <c r="G190" s="34">
        <f t="shared" si="8"/>
        <v>5157.7201241231523</v>
      </c>
      <c r="H190" s="34">
        <f t="shared" si="10"/>
        <v>0</v>
      </c>
      <c r="I190" s="34">
        <f t="shared" si="10"/>
        <v>0</v>
      </c>
      <c r="J190" s="34">
        <f t="shared" si="10"/>
        <v>0</v>
      </c>
      <c r="K190" s="34">
        <f t="shared" si="9"/>
        <v>0</v>
      </c>
      <c r="L190" s="34">
        <f t="shared" si="9"/>
        <v>0</v>
      </c>
      <c r="M190" s="34">
        <f t="shared" si="9"/>
        <v>0</v>
      </c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55"/>
      <c r="AB190" s="55"/>
      <c r="AC190" s="55"/>
      <c r="AD190" s="55"/>
      <c r="AE190" s="55"/>
      <c r="AF190" s="55"/>
      <c r="AG190" s="55"/>
    </row>
    <row r="191" spans="1:33" x14ac:dyDescent="0.2">
      <c r="A191" s="1" t="s">
        <v>73</v>
      </c>
      <c r="D191" s="13"/>
      <c r="E191" s="34">
        <f t="shared" si="8"/>
        <v>15177.983239972149</v>
      </c>
      <c r="F191" s="34">
        <f t="shared" si="8"/>
        <v>15368.431167033494</v>
      </c>
      <c r="G191" s="34">
        <f t="shared" si="8"/>
        <v>16296.730650247755</v>
      </c>
      <c r="H191" s="34" t="e">
        <f t="shared" si="10"/>
        <v>#REF!</v>
      </c>
      <c r="I191" s="34" t="e">
        <f t="shared" si="10"/>
        <v>#REF!</v>
      </c>
      <c r="J191" s="34" t="e">
        <f t="shared" si="10"/>
        <v>#REF!</v>
      </c>
      <c r="K191" s="34" t="e">
        <f t="shared" si="9"/>
        <v>#REF!</v>
      </c>
      <c r="L191" s="34" t="e">
        <f t="shared" si="9"/>
        <v>#REF!</v>
      </c>
      <c r="M191" s="34" t="e">
        <f t="shared" si="9"/>
        <v>#REF!</v>
      </c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55"/>
      <c r="AB191" s="55"/>
      <c r="AC191" s="55"/>
      <c r="AD191" s="55"/>
      <c r="AE191" s="55"/>
      <c r="AF191" s="55"/>
      <c r="AG191" s="55"/>
    </row>
    <row r="192" spans="1:33" x14ac:dyDescent="0.2">
      <c r="A192" s="1" t="s">
        <v>74</v>
      </c>
      <c r="C192" s="205">
        <f>C179</f>
        <v>0</v>
      </c>
      <c r="D192" s="13"/>
      <c r="E192" s="34">
        <f t="shared" si="8"/>
        <v>455.33949719916444</v>
      </c>
      <c r="F192" s="34">
        <f t="shared" si="8"/>
        <v>461.05293501100482</v>
      </c>
      <c r="G192" s="34">
        <f t="shared" si="8"/>
        <v>488.90191950743264</v>
      </c>
      <c r="H192" s="34" t="e">
        <f t="shared" si="10"/>
        <v>#REF!</v>
      </c>
      <c r="I192" s="34" t="e">
        <f t="shared" si="10"/>
        <v>#REF!</v>
      </c>
      <c r="J192" s="34" t="e">
        <f t="shared" si="10"/>
        <v>#REF!</v>
      </c>
      <c r="K192" s="34" t="e">
        <f t="shared" si="9"/>
        <v>#REF!</v>
      </c>
      <c r="L192" s="34" t="e">
        <f t="shared" si="9"/>
        <v>#REF!</v>
      </c>
      <c r="M192" s="34" t="e">
        <f t="shared" si="9"/>
        <v>#REF!</v>
      </c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55"/>
      <c r="AB192" s="55"/>
      <c r="AC192" s="55"/>
      <c r="AD192" s="55"/>
      <c r="AE192" s="55"/>
      <c r="AF192" s="55"/>
      <c r="AG192" s="55"/>
    </row>
    <row r="193" spans="1:33" x14ac:dyDescent="0.2">
      <c r="C193" s="205"/>
      <c r="D193" s="13"/>
      <c r="E193" s="34"/>
      <c r="F193" s="34"/>
      <c r="G193" s="34"/>
      <c r="H193" s="13"/>
      <c r="I193" s="13"/>
      <c r="J193" s="13"/>
      <c r="K193" s="34"/>
      <c r="L193" s="34"/>
      <c r="M193" s="34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55"/>
      <c r="AB193" s="55"/>
      <c r="AC193" s="55"/>
      <c r="AD193" s="55"/>
      <c r="AE193" s="55"/>
      <c r="AF193" s="55"/>
      <c r="AG193" s="55"/>
    </row>
    <row r="194" spans="1:33" x14ac:dyDescent="0.2">
      <c r="A194" s="1" t="s">
        <v>75</v>
      </c>
      <c r="D194" s="13"/>
      <c r="E194" s="34">
        <f t="shared" ref="E194:M194" si="11">SUM(E191:E193)</f>
        <v>15633.322737171313</v>
      </c>
      <c r="F194" s="34">
        <f t="shared" si="11"/>
        <v>15829.484102044498</v>
      </c>
      <c r="G194" s="34">
        <f t="shared" si="11"/>
        <v>16785.632569755187</v>
      </c>
      <c r="H194" s="34" t="e">
        <f t="shared" si="11"/>
        <v>#REF!</v>
      </c>
      <c r="I194" s="34" t="e">
        <f t="shared" si="11"/>
        <v>#REF!</v>
      </c>
      <c r="J194" s="34" t="e">
        <f t="shared" si="11"/>
        <v>#REF!</v>
      </c>
      <c r="K194" s="34" t="e">
        <f t="shared" si="11"/>
        <v>#REF!</v>
      </c>
      <c r="L194" s="34" t="e">
        <f t="shared" si="11"/>
        <v>#REF!</v>
      </c>
      <c r="M194" s="34" t="e">
        <f t="shared" si="11"/>
        <v>#REF!</v>
      </c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55"/>
      <c r="AB194" s="55"/>
      <c r="AC194" s="55"/>
      <c r="AD194" s="55"/>
      <c r="AE194" s="55"/>
      <c r="AF194" s="55"/>
      <c r="AG194" s="55"/>
    </row>
    <row r="195" spans="1:33" x14ac:dyDescent="0.2">
      <c r="A195" s="208" t="s">
        <v>89</v>
      </c>
      <c r="D195" s="13"/>
      <c r="E195" s="28"/>
      <c r="F195" s="28"/>
      <c r="G195" s="28"/>
      <c r="H195" s="28"/>
      <c r="I195" s="28"/>
      <c r="J195" s="13"/>
      <c r="K195" s="13"/>
      <c r="L195" s="13"/>
      <c r="M195" s="13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55"/>
      <c r="AB195" s="55"/>
      <c r="AC195" s="55"/>
      <c r="AD195" s="55"/>
      <c r="AE195" s="55"/>
      <c r="AF195" s="55"/>
      <c r="AG195" s="55"/>
    </row>
    <row r="196" spans="1:33" ht="15.75" x14ac:dyDescent="0.25">
      <c r="A196" s="1" t="s">
        <v>90</v>
      </c>
      <c r="B196" s="209"/>
      <c r="D196" s="13"/>
      <c r="E196" s="13"/>
      <c r="F196" s="13"/>
      <c r="G196" s="13"/>
      <c r="H196" s="13"/>
      <c r="I196" s="13"/>
      <c r="J196" s="13"/>
      <c r="K196" s="114" t="s">
        <v>76</v>
      </c>
      <c r="L196" s="13"/>
      <c r="M196" s="13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55"/>
      <c r="AB196" s="55"/>
      <c r="AC196" s="55"/>
      <c r="AD196" s="55"/>
      <c r="AE196" s="55"/>
      <c r="AF196" s="55"/>
      <c r="AG196" s="55"/>
    </row>
    <row r="197" spans="1:33" x14ac:dyDescent="0.2">
      <c r="B197" s="206">
        <f>B156</f>
        <v>0</v>
      </c>
      <c r="C197" s="2"/>
      <c r="D197" s="13"/>
      <c r="E197" s="13" t="s">
        <v>91</v>
      </c>
      <c r="F197" s="13"/>
      <c r="G197" s="43" t="s">
        <v>80</v>
      </c>
      <c r="H197" s="44" t="s">
        <v>81</v>
      </c>
      <c r="I197" s="210" t="s">
        <v>92</v>
      </c>
      <c r="J197" s="210"/>
      <c r="K197" s="13" t="s">
        <v>78</v>
      </c>
      <c r="L197" s="43" t="s">
        <v>80</v>
      </c>
      <c r="M197" s="44" t="s">
        <v>81</v>
      </c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55"/>
      <c r="AB197" s="55"/>
      <c r="AC197" s="55"/>
      <c r="AD197" s="55"/>
      <c r="AE197" s="55"/>
      <c r="AF197" s="55"/>
      <c r="AG197" s="55"/>
    </row>
    <row r="198" spans="1:33" x14ac:dyDescent="0.2">
      <c r="A198" s="1" t="s">
        <v>65</v>
      </c>
      <c r="D198" s="13"/>
      <c r="E198" s="13"/>
      <c r="F198" s="34">
        <f>'[1]Калькуляция л-з ср'!F231</f>
        <v>194450</v>
      </c>
      <c r="G198" s="34">
        <f>'[1]Калькуляция л-з ср'!G231</f>
        <v>64840</v>
      </c>
      <c r="H198" s="34">
        <f>'[1]Калькуляция л-з ср'!H231</f>
        <v>36050</v>
      </c>
      <c r="I198" s="13"/>
      <c r="J198" s="13"/>
      <c r="K198" s="34">
        <f t="shared" ref="K198:K206" si="12">F198+I198+J198</f>
        <v>194450</v>
      </c>
      <c r="L198" s="34">
        <f t="shared" ref="L198:L206" si="13">G198+I198+J198</f>
        <v>64840</v>
      </c>
      <c r="M198" s="34">
        <f t="shared" ref="M198:M206" si="14">H198+I198+J198</f>
        <v>36050</v>
      </c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55"/>
      <c r="AB198" s="55"/>
      <c r="AC198" s="55"/>
      <c r="AD198" s="55"/>
      <c r="AE198" s="55"/>
      <c r="AF198" s="55"/>
      <c r="AG198" s="55"/>
    </row>
    <row r="199" spans="1:33" x14ac:dyDescent="0.2">
      <c r="A199" s="1" t="s">
        <v>66</v>
      </c>
      <c r="D199" s="13"/>
      <c r="E199" s="13"/>
      <c r="F199" s="34">
        <f>'[1]Калькуляция л-з ср'!F233</f>
        <v>5826.0354071618685</v>
      </c>
      <c r="G199" s="34">
        <f>'[1]Калькуляция л-з ср'!G233</f>
        <v>6885.6846804708803</v>
      </c>
      <c r="H199" s="34">
        <f>'[1]Калькуляция л-з ср'!H233</f>
        <v>7930.8013925383048</v>
      </c>
      <c r="I199" s="34">
        <f>I111</f>
        <v>95.55</v>
      </c>
      <c r="J199" s="34">
        <f>J111</f>
        <v>0</v>
      </c>
      <c r="K199" s="34">
        <f t="shared" si="12"/>
        <v>5921.5854071618687</v>
      </c>
      <c r="L199" s="34">
        <f t="shared" si="13"/>
        <v>6981.2346804708804</v>
      </c>
      <c r="M199" s="34">
        <f t="shared" si="14"/>
        <v>8026.3513925383049</v>
      </c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55"/>
      <c r="AB199" s="55"/>
      <c r="AC199" s="55"/>
      <c r="AD199" s="55"/>
      <c r="AE199" s="55"/>
      <c r="AF199" s="55"/>
      <c r="AG199" s="55"/>
    </row>
    <row r="200" spans="1:33" x14ac:dyDescent="0.2">
      <c r="A200" s="1" t="s">
        <v>68</v>
      </c>
      <c r="D200" s="13"/>
      <c r="E200" s="13"/>
      <c r="F200" s="34">
        <f>'[1]Калькуляция л-з ср'!F234</f>
        <v>2039.1123925066538</v>
      </c>
      <c r="G200" s="34">
        <f>'[1]Калькуляция л-з ср'!G234</f>
        <v>2409.9896381648077</v>
      </c>
      <c r="H200" s="34">
        <f>'[1]Калькуляция л-з ср'!H234</f>
        <v>2775.7804873884065</v>
      </c>
      <c r="I200" s="34">
        <f>I112</f>
        <v>90.3</v>
      </c>
      <c r="J200" s="34">
        <f>J112</f>
        <v>0</v>
      </c>
      <c r="K200" s="34">
        <f t="shared" si="12"/>
        <v>2129.4123925066538</v>
      </c>
      <c r="L200" s="34">
        <f t="shared" si="13"/>
        <v>2500.2896381648079</v>
      </c>
      <c r="M200" s="34">
        <f t="shared" si="14"/>
        <v>2866.0804873884067</v>
      </c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55"/>
      <c r="AB200" s="55"/>
      <c r="AC200" s="55"/>
      <c r="AD200" s="55"/>
      <c r="AE200" s="55"/>
      <c r="AF200" s="55"/>
      <c r="AG200" s="55"/>
    </row>
    <row r="201" spans="1:33" x14ac:dyDescent="0.2">
      <c r="A201" s="1" t="s">
        <v>69</v>
      </c>
      <c r="C201" s="204">
        <f>C187</f>
        <v>0</v>
      </c>
      <c r="D201" s="13"/>
      <c r="E201" s="13"/>
      <c r="F201" s="34">
        <f>'[1]Калькуляция л-з ср'!F235</f>
        <v>0</v>
      </c>
      <c r="G201" s="34">
        <f>'[1]Калькуляция л-з ср'!G235</f>
        <v>0</v>
      </c>
      <c r="H201" s="34">
        <f>'[1]Калькуляция л-з ср'!H235</f>
        <v>0</v>
      </c>
      <c r="I201" s="34">
        <f t="shared" ref="I201:J204" si="15">I114</f>
        <v>0</v>
      </c>
      <c r="J201" s="34">
        <f t="shared" si="15"/>
        <v>0</v>
      </c>
      <c r="K201" s="34">
        <f t="shared" si="12"/>
        <v>0</v>
      </c>
      <c r="L201" s="34">
        <f t="shared" si="13"/>
        <v>0</v>
      </c>
      <c r="M201" s="34">
        <f t="shared" si="14"/>
        <v>0</v>
      </c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55"/>
      <c r="AB201" s="55"/>
      <c r="AC201" s="55"/>
      <c r="AD201" s="55"/>
      <c r="AE201" s="55"/>
      <c r="AF201" s="55"/>
      <c r="AG201" s="55"/>
    </row>
    <row r="202" spans="1:33" x14ac:dyDescent="0.2">
      <c r="A202" s="1" t="s">
        <v>70</v>
      </c>
      <c r="C202" s="204"/>
      <c r="D202" s="46">
        <f>D188</f>
        <v>0</v>
      </c>
      <c r="E202" s="13"/>
      <c r="F202" s="34">
        <f>'[1]Калькуляция л-з ср'!F236</f>
        <v>23.304141628647475</v>
      </c>
      <c r="G202" s="34">
        <f>'[1]Калькуляция л-з ср'!G236</f>
        <v>27.54273872188352</v>
      </c>
      <c r="H202" s="34">
        <f>'[1]Калькуляция л-з ср'!H236</f>
        <v>31.723205570153219</v>
      </c>
      <c r="I202" s="34">
        <f t="shared" si="15"/>
        <v>0</v>
      </c>
      <c r="J202" s="34">
        <f t="shared" si="15"/>
        <v>0</v>
      </c>
      <c r="K202" s="34">
        <f t="shared" si="12"/>
        <v>23.304141628647475</v>
      </c>
      <c r="L202" s="34">
        <f t="shared" si="13"/>
        <v>27.54273872188352</v>
      </c>
      <c r="M202" s="34">
        <f t="shared" si="14"/>
        <v>31.723205570153219</v>
      </c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55"/>
      <c r="AB202" s="55"/>
      <c r="AC202" s="55"/>
      <c r="AD202" s="55"/>
      <c r="AE202" s="55"/>
      <c r="AF202" s="55"/>
      <c r="AG202" s="55"/>
    </row>
    <row r="203" spans="1:33" x14ac:dyDescent="0.2">
      <c r="A203" s="1" t="s">
        <v>71</v>
      </c>
      <c r="D203" s="13"/>
      <c r="E203" s="13"/>
      <c r="F203" s="34">
        <f>'[1]Калькуляция л-з ср'!F237</f>
        <v>3069.2011259992496</v>
      </c>
      <c r="G203" s="34">
        <f>'[1]Калькуляция л-з ср'!G237</f>
        <v>3069.2011259992496</v>
      </c>
      <c r="H203" s="34">
        <f>'[1]Калькуляция л-з ср'!H237</f>
        <v>3130.1971259992497</v>
      </c>
      <c r="I203" s="34">
        <f t="shared" si="15"/>
        <v>0</v>
      </c>
      <c r="J203" s="34">
        <f t="shared" si="15"/>
        <v>0</v>
      </c>
      <c r="K203" s="34">
        <f t="shared" si="12"/>
        <v>3069.2011259992496</v>
      </c>
      <c r="L203" s="34">
        <f t="shared" si="13"/>
        <v>3069.2011259992496</v>
      </c>
      <c r="M203" s="34">
        <f t="shared" si="14"/>
        <v>3130.1971259992497</v>
      </c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55"/>
      <c r="AB203" s="55"/>
      <c r="AC203" s="55"/>
      <c r="AD203" s="55"/>
      <c r="AE203" s="55"/>
      <c r="AF203" s="55"/>
      <c r="AG203" s="55"/>
    </row>
    <row r="204" spans="1:33" x14ac:dyDescent="0.2">
      <c r="A204" s="1" t="s">
        <v>72</v>
      </c>
      <c r="D204" s="13"/>
      <c r="E204" s="45">
        <f>D190</f>
        <v>0</v>
      </c>
      <c r="F204" s="34">
        <f>'[1]Калькуляция л-з ср'!F238</f>
        <v>5959.4451064440582</v>
      </c>
      <c r="G204" s="34">
        <f>'[1]Калькуляция л-з ср'!G238</f>
        <v>7043.3591637814961</v>
      </c>
      <c r="H204" s="34">
        <f>'[1]Калькуляция л-з ср'!H238</f>
        <v>8112.4078804674145</v>
      </c>
      <c r="I204" s="34">
        <f t="shared" si="15"/>
        <v>0</v>
      </c>
      <c r="J204" s="34">
        <f t="shared" si="15"/>
        <v>0</v>
      </c>
      <c r="K204" s="34">
        <f t="shared" si="12"/>
        <v>5959.4451064440582</v>
      </c>
      <c r="L204" s="34">
        <f t="shared" si="13"/>
        <v>7043.3591637814961</v>
      </c>
      <c r="M204" s="34">
        <f t="shared" si="14"/>
        <v>8112.4078804674145</v>
      </c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55"/>
      <c r="AB204" s="55"/>
      <c r="AC204" s="55"/>
      <c r="AD204" s="55"/>
      <c r="AE204" s="55"/>
      <c r="AF204" s="55"/>
      <c r="AG204" s="55"/>
    </row>
    <row r="205" spans="1:33" x14ac:dyDescent="0.2">
      <c r="A205" s="1" t="s">
        <v>73</v>
      </c>
      <c r="D205" s="13"/>
      <c r="E205" s="13"/>
      <c r="F205" s="34">
        <f>'[1]Калькуляция л-з ср'!F239</f>
        <v>211367.09817374047</v>
      </c>
      <c r="G205" s="34">
        <f>'[1]Калькуляция л-з ср'!G239</f>
        <v>84275.777347138312</v>
      </c>
      <c r="H205" s="34">
        <f>'[1]Калькуляция л-з ср'!H239</f>
        <v>58030.910091963531</v>
      </c>
      <c r="I205" s="34">
        <f>I119</f>
        <v>0</v>
      </c>
      <c r="J205" s="34">
        <f>J119</f>
        <v>0</v>
      </c>
      <c r="K205" s="34">
        <f t="shared" si="12"/>
        <v>211367.09817374047</v>
      </c>
      <c r="L205" s="34">
        <f t="shared" si="13"/>
        <v>84275.777347138312</v>
      </c>
      <c r="M205" s="34">
        <f t="shared" si="14"/>
        <v>58030.910091963531</v>
      </c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55"/>
      <c r="AB205" s="55"/>
      <c r="AC205" s="55"/>
      <c r="AD205" s="55"/>
      <c r="AE205" s="55"/>
      <c r="AF205" s="55"/>
      <c r="AG205" s="55"/>
    </row>
    <row r="206" spans="1:33" x14ac:dyDescent="0.2">
      <c r="A206" s="1" t="s">
        <v>74</v>
      </c>
      <c r="C206" s="205">
        <f>C192</f>
        <v>0</v>
      </c>
      <c r="D206" s="13"/>
      <c r="E206" s="13"/>
      <c r="F206" s="34">
        <f>'[1]Калькуляция л-з ср'!F240</f>
        <v>6341.0129452122137</v>
      </c>
      <c r="G206" s="34">
        <f>'[1]Калькуляция л-з ср'!G240</f>
        <v>2528.2733204141491</v>
      </c>
      <c r="H206" s="34">
        <f>'[1]Калькуляция л-з ср'!H240</f>
        <v>1740.9273027589059</v>
      </c>
      <c r="I206" s="34">
        <f>I121</f>
        <v>0</v>
      </c>
      <c r="J206" s="34">
        <f>J121</f>
        <v>0</v>
      </c>
      <c r="K206" s="34">
        <f t="shared" si="12"/>
        <v>6341.0129452122137</v>
      </c>
      <c r="L206" s="34">
        <f t="shared" si="13"/>
        <v>2528.2733204141491</v>
      </c>
      <c r="M206" s="34">
        <f t="shared" si="14"/>
        <v>1740.9273027589059</v>
      </c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55"/>
      <c r="AB206" s="55"/>
      <c r="AC206" s="55"/>
      <c r="AD206" s="55"/>
      <c r="AE206" s="55"/>
      <c r="AF206" s="55"/>
      <c r="AG206" s="55"/>
    </row>
    <row r="207" spans="1:33" x14ac:dyDescent="0.2">
      <c r="C207" s="205"/>
      <c r="D207" s="13"/>
      <c r="E207" s="13"/>
      <c r="F207" s="34"/>
      <c r="G207" s="34"/>
      <c r="H207" s="34"/>
      <c r="I207" s="34"/>
      <c r="J207" s="13"/>
      <c r="K207" s="34"/>
      <c r="L207" s="34"/>
      <c r="M207" s="34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55"/>
      <c r="AB207" s="55"/>
      <c r="AC207" s="55"/>
      <c r="AD207" s="55"/>
      <c r="AE207" s="55"/>
      <c r="AF207" s="55"/>
      <c r="AG207" s="55"/>
    </row>
    <row r="208" spans="1:33" x14ac:dyDescent="0.2">
      <c r="A208" s="1" t="s">
        <v>75</v>
      </c>
      <c r="D208" s="13"/>
      <c r="E208" s="13"/>
      <c r="F208" s="34">
        <f>'[1]Калькуляция л-з ср'!F242</f>
        <v>217708.11111895269</v>
      </c>
      <c r="G208" s="34">
        <f>'[1]Калькуляция л-з ср'!G242</f>
        <v>86804.050667552467</v>
      </c>
      <c r="H208" s="34">
        <f>'[1]Калькуляция л-з ср'!H242</f>
        <v>59771.837394722439</v>
      </c>
      <c r="I208" s="34">
        <f>I123</f>
        <v>0</v>
      </c>
      <c r="J208" s="34">
        <f>J123</f>
        <v>0</v>
      </c>
      <c r="K208" s="34">
        <f>SUM(K205:K207)</f>
        <v>217708.11111895269</v>
      </c>
      <c r="L208" s="34">
        <f>SUM(L205:L207)</f>
        <v>86804.050667552467</v>
      </c>
      <c r="M208" s="34">
        <f>SUM(M205:M207)</f>
        <v>59771.837394722439</v>
      </c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55"/>
      <c r="AB208" s="55"/>
      <c r="AC208" s="55"/>
      <c r="AD208" s="55"/>
      <c r="AE208" s="55"/>
      <c r="AF208" s="55"/>
      <c r="AG208" s="55"/>
    </row>
    <row r="209" spans="1:33" x14ac:dyDescent="0.2">
      <c r="A209" s="13"/>
      <c r="B209" s="187"/>
      <c r="C209" s="10"/>
      <c r="D209" s="13"/>
      <c r="E209" s="13"/>
      <c r="F209" s="47"/>
      <c r="G209" s="47"/>
      <c r="H209" s="47"/>
      <c r="I209" s="13"/>
      <c r="J209" s="13"/>
      <c r="K209" s="114"/>
      <c r="L209" s="13"/>
      <c r="M209" s="13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55"/>
      <c r="AB209" s="55"/>
      <c r="AC209" s="55"/>
      <c r="AD209" s="55"/>
      <c r="AE209" s="55"/>
      <c r="AF209" s="55"/>
      <c r="AG209" s="55"/>
    </row>
    <row r="210" spans="1:33" x14ac:dyDescent="0.2">
      <c r="A210" s="13"/>
      <c r="B210" s="13"/>
      <c r="C210" s="13"/>
      <c r="D210" s="13"/>
      <c r="E210" s="28"/>
      <c r="F210" s="28"/>
      <c r="G210" s="28"/>
      <c r="H210" s="28"/>
      <c r="I210" s="28"/>
      <c r="J210" s="13"/>
      <c r="K210" s="13"/>
      <c r="L210" s="13"/>
      <c r="M210" s="13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55"/>
      <c r="AB210" s="55"/>
      <c r="AC210" s="55"/>
      <c r="AD210" s="55"/>
      <c r="AE210" s="55"/>
      <c r="AF210" s="55"/>
      <c r="AG210" s="55"/>
    </row>
    <row r="211" spans="1:33" ht="15.75" x14ac:dyDescent="0.25">
      <c r="A211" s="13"/>
      <c r="B211" s="16"/>
      <c r="C211" s="13"/>
      <c r="D211" s="13"/>
      <c r="E211" s="13"/>
      <c r="F211" s="13"/>
      <c r="G211" s="13"/>
      <c r="H211" s="13"/>
      <c r="I211" s="13"/>
      <c r="J211" s="13"/>
      <c r="K211" s="114"/>
      <c r="L211" s="13"/>
      <c r="M211" s="13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55"/>
      <c r="AB211" s="55"/>
      <c r="AC211" s="55"/>
      <c r="AD211" s="55"/>
      <c r="AE211" s="55"/>
      <c r="AF211" s="55"/>
      <c r="AG211" s="55"/>
    </row>
    <row r="212" spans="1:33" x14ac:dyDescent="0.2">
      <c r="A212" s="13"/>
      <c r="B212" s="187"/>
      <c r="C212" s="10"/>
      <c r="D212" s="13"/>
      <c r="E212" s="13"/>
      <c r="F212" s="13"/>
      <c r="G212" s="43"/>
      <c r="H212" s="44"/>
      <c r="I212" s="114"/>
      <c r="J212" s="114"/>
      <c r="K212" s="13"/>
      <c r="L212" s="43"/>
      <c r="M212" s="44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55"/>
      <c r="AB212" s="55"/>
      <c r="AC212" s="55"/>
      <c r="AD212" s="55"/>
      <c r="AE212" s="55"/>
      <c r="AF212" s="55"/>
      <c r="AG212" s="55"/>
    </row>
    <row r="213" spans="1:33" x14ac:dyDescent="0.2">
      <c r="A213" s="13"/>
      <c r="B213" s="13"/>
      <c r="C213" s="13"/>
      <c r="D213" s="13"/>
      <c r="E213" s="13"/>
      <c r="F213" s="34"/>
      <c r="G213" s="34"/>
      <c r="H213" s="34"/>
      <c r="I213" s="13"/>
      <c r="J213" s="13"/>
      <c r="K213" s="34"/>
      <c r="L213" s="34"/>
      <c r="M213" s="34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55"/>
      <c r="AB213" s="55"/>
      <c r="AC213" s="55"/>
      <c r="AD213" s="55"/>
      <c r="AE213" s="55"/>
      <c r="AF213" s="55"/>
      <c r="AG213" s="55"/>
    </row>
    <row r="214" spans="1:33" x14ac:dyDescent="0.2">
      <c r="A214" s="13"/>
      <c r="B214" s="13"/>
      <c r="C214" s="13"/>
      <c r="D214" s="13"/>
      <c r="E214" s="13"/>
      <c r="F214" s="34"/>
      <c r="G214" s="34"/>
      <c r="H214" s="34"/>
      <c r="I214" s="34"/>
      <c r="J214" s="34"/>
      <c r="K214" s="34"/>
      <c r="L214" s="34"/>
      <c r="M214" s="34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33" x14ac:dyDescent="0.2">
      <c r="A215" s="13"/>
      <c r="B215" s="13"/>
      <c r="C215" s="13"/>
      <c r="D215" s="13"/>
      <c r="E215" s="13"/>
      <c r="F215" s="34"/>
      <c r="G215" s="34"/>
      <c r="H215" s="34"/>
      <c r="I215" s="34"/>
      <c r="J215" s="34"/>
      <c r="K215" s="34"/>
      <c r="L215" s="34"/>
      <c r="M215" s="34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33" x14ac:dyDescent="0.2">
      <c r="A216" s="13"/>
      <c r="B216" s="13"/>
      <c r="C216" s="38"/>
      <c r="D216" s="13"/>
      <c r="E216" s="13"/>
      <c r="F216" s="34"/>
      <c r="G216" s="34"/>
      <c r="H216" s="34"/>
      <c r="I216" s="34"/>
      <c r="J216" s="34"/>
      <c r="K216" s="34"/>
      <c r="L216" s="34"/>
      <c r="M216" s="34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33" x14ac:dyDescent="0.2">
      <c r="A217" s="13"/>
      <c r="B217" s="13"/>
      <c r="C217" s="38"/>
      <c r="D217" s="46"/>
      <c r="E217" s="13"/>
      <c r="F217" s="34"/>
      <c r="G217" s="34"/>
      <c r="H217" s="34"/>
      <c r="I217" s="34"/>
      <c r="J217" s="34"/>
      <c r="K217" s="34"/>
      <c r="L217" s="34"/>
      <c r="M217" s="34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33" x14ac:dyDescent="0.2">
      <c r="A218" s="13"/>
      <c r="B218" s="13"/>
      <c r="C218" s="13"/>
      <c r="D218" s="13"/>
      <c r="E218" s="13"/>
      <c r="F218" s="34"/>
      <c r="G218" s="34"/>
      <c r="H218" s="34"/>
      <c r="I218" s="34"/>
      <c r="J218" s="34"/>
      <c r="K218" s="34"/>
      <c r="L218" s="34"/>
      <c r="M218" s="34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33" x14ac:dyDescent="0.2">
      <c r="A219" s="13"/>
      <c r="B219" s="13"/>
      <c r="C219" s="13"/>
      <c r="D219" s="13"/>
      <c r="E219" s="45"/>
      <c r="F219" s="34"/>
      <c r="G219" s="34"/>
      <c r="H219" s="34"/>
      <c r="I219" s="34"/>
      <c r="J219" s="34"/>
      <c r="K219" s="34"/>
      <c r="L219" s="34"/>
      <c r="M219" s="34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33" x14ac:dyDescent="0.2">
      <c r="A220" s="13"/>
      <c r="B220" s="13"/>
      <c r="C220" s="13"/>
      <c r="D220" s="13"/>
      <c r="E220" s="13"/>
      <c r="F220" s="34"/>
      <c r="G220" s="34"/>
      <c r="H220" s="34"/>
      <c r="I220" s="34"/>
      <c r="J220" s="34"/>
      <c r="K220" s="34"/>
      <c r="L220" s="34"/>
      <c r="M220" s="34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33" x14ac:dyDescent="0.2">
      <c r="A221" s="13"/>
      <c r="B221" s="13"/>
      <c r="C221" s="46"/>
      <c r="D221" s="13"/>
      <c r="E221" s="13"/>
      <c r="F221" s="34"/>
      <c r="G221" s="34"/>
      <c r="H221" s="34"/>
      <c r="I221" s="34"/>
      <c r="J221" s="34"/>
      <c r="K221" s="34"/>
      <c r="L221" s="34"/>
      <c r="M221" s="34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33" x14ac:dyDescent="0.2">
      <c r="A222" s="13"/>
      <c r="B222" s="13"/>
      <c r="C222" s="13"/>
      <c r="D222" s="13"/>
      <c r="E222" s="13"/>
      <c r="F222" s="34"/>
      <c r="G222" s="34"/>
      <c r="H222" s="34"/>
      <c r="I222" s="34"/>
      <c r="J222" s="34"/>
      <c r="K222" s="34"/>
      <c r="L222" s="34"/>
      <c r="M222" s="34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33" x14ac:dyDescent="0.2">
      <c r="A223" s="13"/>
      <c r="B223" s="13"/>
      <c r="C223" s="13"/>
      <c r="D223" s="13"/>
      <c r="E223" s="13"/>
      <c r="F223" s="34"/>
      <c r="G223" s="34"/>
      <c r="H223" s="34"/>
      <c r="I223" s="34"/>
      <c r="J223" s="34"/>
      <c r="K223" s="34"/>
      <c r="L223" s="34"/>
      <c r="M223" s="34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33" x14ac:dyDescent="0.2">
      <c r="A224" s="13"/>
      <c r="B224" s="187"/>
      <c r="C224" s="10"/>
      <c r="D224" s="13"/>
      <c r="E224" s="13"/>
      <c r="F224" s="47"/>
      <c r="G224" s="47"/>
      <c r="H224" s="47"/>
      <c r="I224" s="13"/>
      <c r="J224" s="13"/>
      <c r="K224" s="114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x14ac:dyDescent="0.2">
      <c r="A225" s="13"/>
      <c r="B225" s="187"/>
      <c r="C225" s="10"/>
      <c r="D225" s="10"/>
      <c r="E225" s="13"/>
      <c r="F225" s="13"/>
      <c r="G225" s="13"/>
      <c r="H225" s="13"/>
      <c r="I225" s="13"/>
      <c r="J225" s="13"/>
      <c r="K225" s="13"/>
      <c r="L225" s="43"/>
      <c r="M225" s="44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x14ac:dyDescent="0.2">
      <c r="A226" s="13"/>
      <c r="B226" s="13"/>
      <c r="C226" s="13"/>
      <c r="D226" s="13"/>
      <c r="E226" s="13"/>
      <c r="F226" s="34"/>
      <c r="G226" s="34"/>
      <c r="H226" s="34"/>
      <c r="I226" s="13"/>
      <c r="J226" s="13"/>
      <c r="K226" s="34"/>
      <c r="L226" s="34"/>
      <c r="M226" s="34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x14ac:dyDescent="0.2">
      <c r="A227" s="13"/>
      <c r="B227" s="13"/>
      <c r="C227" s="13"/>
      <c r="D227" s="13"/>
      <c r="E227" s="13"/>
      <c r="F227" s="34"/>
      <c r="G227" s="34"/>
      <c r="H227" s="34"/>
      <c r="I227" s="13"/>
      <c r="J227" s="13"/>
      <c r="K227" s="34"/>
      <c r="L227" s="34"/>
      <c r="M227" s="34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x14ac:dyDescent="0.2">
      <c r="A228" s="13"/>
      <c r="B228" s="13"/>
      <c r="C228" s="13"/>
      <c r="D228" s="13"/>
      <c r="E228" s="13"/>
      <c r="F228" s="34"/>
      <c r="G228" s="34"/>
      <c r="H228" s="34"/>
      <c r="I228" s="34"/>
      <c r="J228" s="34"/>
      <c r="K228" s="34"/>
      <c r="L228" s="34"/>
      <c r="M228" s="34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x14ac:dyDescent="0.2">
      <c r="A229" s="13"/>
      <c r="B229" s="13"/>
      <c r="C229" s="13"/>
      <c r="D229" s="13"/>
      <c r="E229" s="13"/>
      <c r="F229" s="34"/>
      <c r="G229" s="34"/>
      <c r="H229" s="34"/>
      <c r="I229" s="34"/>
      <c r="J229" s="34"/>
      <c r="K229" s="34"/>
      <c r="L229" s="34"/>
      <c r="M229" s="34"/>
    </row>
    <row r="230" spans="1:26" x14ac:dyDescent="0.2">
      <c r="A230" s="13"/>
      <c r="B230" s="13"/>
      <c r="C230" s="38"/>
      <c r="D230" s="13"/>
      <c r="E230" s="13"/>
      <c r="F230" s="34"/>
      <c r="G230" s="34"/>
      <c r="H230" s="34"/>
      <c r="I230" s="34"/>
      <c r="J230" s="34"/>
      <c r="K230" s="34"/>
      <c r="L230" s="34"/>
      <c r="M230" s="34"/>
    </row>
    <row r="231" spans="1:26" x14ac:dyDescent="0.2">
      <c r="A231" s="13"/>
      <c r="B231" s="13"/>
      <c r="C231" s="38"/>
      <c r="D231" s="46"/>
      <c r="E231" s="13"/>
      <c r="F231" s="34"/>
      <c r="G231" s="34"/>
      <c r="H231" s="34"/>
      <c r="I231" s="34"/>
      <c r="J231" s="34"/>
      <c r="K231" s="34"/>
      <c r="L231" s="34"/>
      <c r="M231" s="34"/>
    </row>
    <row r="232" spans="1:26" x14ac:dyDescent="0.2">
      <c r="A232" s="13"/>
      <c r="B232" s="13"/>
      <c r="C232" s="13"/>
      <c r="D232" s="13"/>
      <c r="E232" s="13"/>
      <c r="F232" s="34"/>
      <c r="G232" s="34"/>
      <c r="H232" s="34"/>
      <c r="I232" s="34"/>
      <c r="J232" s="34"/>
      <c r="K232" s="34"/>
      <c r="L232" s="34"/>
      <c r="M232" s="34"/>
    </row>
    <row r="233" spans="1:26" x14ac:dyDescent="0.2">
      <c r="A233" s="13"/>
      <c r="B233" s="13"/>
      <c r="C233" s="13"/>
      <c r="D233" s="13"/>
      <c r="E233" s="45"/>
      <c r="F233" s="34"/>
      <c r="G233" s="34"/>
      <c r="H233" s="34"/>
      <c r="I233" s="34"/>
      <c r="J233" s="34"/>
      <c r="K233" s="34"/>
      <c r="L233" s="34"/>
      <c r="M233" s="34"/>
    </row>
    <row r="234" spans="1:26" x14ac:dyDescent="0.2">
      <c r="A234" s="13"/>
      <c r="B234" s="13"/>
      <c r="C234" s="13"/>
      <c r="D234" s="13"/>
      <c r="E234" s="13"/>
      <c r="F234" s="34"/>
      <c r="G234" s="34"/>
      <c r="H234" s="34"/>
      <c r="I234" s="34"/>
      <c r="J234" s="34"/>
      <c r="K234" s="34"/>
      <c r="L234" s="34"/>
      <c r="M234" s="34"/>
    </row>
    <row r="235" spans="1:26" x14ac:dyDescent="0.2">
      <c r="A235" s="13"/>
      <c r="B235" s="13"/>
      <c r="C235" s="46"/>
      <c r="D235" s="13"/>
      <c r="E235" s="13"/>
      <c r="F235" s="34"/>
      <c r="G235" s="34"/>
      <c r="H235" s="34"/>
      <c r="I235" s="34"/>
      <c r="J235" s="34"/>
      <c r="K235" s="34"/>
      <c r="L235" s="34"/>
      <c r="M235" s="34"/>
    </row>
    <row r="236" spans="1:26" x14ac:dyDescent="0.2">
      <c r="A236" s="13"/>
      <c r="B236" s="13"/>
      <c r="C236" s="13"/>
      <c r="D236" s="13"/>
      <c r="E236" s="13"/>
      <c r="F236" s="34"/>
      <c r="G236" s="34"/>
      <c r="H236" s="34"/>
      <c r="I236" s="34"/>
      <c r="J236" s="34"/>
      <c r="K236" s="34"/>
      <c r="L236" s="34"/>
      <c r="M236" s="34"/>
    </row>
    <row r="237" spans="1:26" x14ac:dyDescent="0.2">
      <c r="A237" s="13"/>
      <c r="B237" s="13"/>
      <c r="C237" s="13"/>
      <c r="D237" s="13"/>
      <c r="E237" s="13"/>
      <c r="F237" s="34"/>
      <c r="G237" s="34"/>
      <c r="H237" s="34"/>
      <c r="I237" s="34"/>
      <c r="J237" s="34"/>
      <c r="K237" s="41"/>
      <c r="L237" s="13"/>
      <c r="M237" s="13"/>
    </row>
    <row r="238" spans="1:26" x14ac:dyDescent="0.2">
      <c r="A238" s="13"/>
      <c r="B238" s="48"/>
      <c r="C238" s="10"/>
      <c r="D238" s="13"/>
      <c r="E238" s="38"/>
      <c r="F238" s="47"/>
      <c r="G238" s="13"/>
      <c r="H238" s="38"/>
      <c r="I238" s="13"/>
      <c r="J238" s="43"/>
      <c r="K238" s="13"/>
      <c r="L238" s="41"/>
      <c r="M238" s="13"/>
    </row>
    <row r="239" spans="1:26" x14ac:dyDescent="0.2">
      <c r="A239" s="13"/>
      <c r="B239" s="48"/>
      <c r="C239" s="10"/>
      <c r="D239" s="10"/>
      <c r="E239" s="13"/>
      <c r="F239" s="43"/>
      <c r="G239" s="44"/>
      <c r="H239" s="13"/>
      <c r="I239" s="43"/>
      <c r="J239" s="44"/>
      <c r="K239" s="13"/>
      <c r="L239" s="43"/>
      <c r="M239" s="44"/>
    </row>
    <row r="240" spans="1:26" x14ac:dyDescent="0.2">
      <c r="A240" s="13"/>
      <c r="B240" s="13"/>
      <c r="C240" s="13"/>
      <c r="D240" s="13"/>
      <c r="E240" s="34"/>
      <c r="F240" s="34"/>
      <c r="G240" s="34"/>
      <c r="H240" s="34"/>
      <c r="I240" s="34"/>
      <c r="J240" s="34"/>
      <c r="K240" s="34"/>
      <c r="L240" s="34"/>
      <c r="M240" s="34"/>
    </row>
    <row r="241" spans="1:13" x14ac:dyDescent="0.2">
      <c r="A241" s="13"/>
      <c r="B241" s="13"/>
      <c r="C241" s="13"/>
      <c r="D241" s="13"/>
      <c r="E241" s="34"/>
      <c r="F241" s="34"/>
      <c r="G241" s="34"/>
      <c r="H241" s="34"/>
      <c r="I241" s="34"/>
      <c r="J241" s="34"/>
      <c r="K241" s="34"/>
      <c r="L241" s="34"/>
      <c r="M241" s="34"/>
    </row>
    <row r="242" spans="1:13" x14ac:dyDescent="0.2">
      <c r="A242" s="13"/>
      <c r="B242" s="13"/>
      <c r="C242" s="13"/>
      <c r="D242" s="13"/>
      <c r="E242" s="34"/>
      <c r="F242" s="34"/>
      <c r="G242" s="34"/>
      <c r="H242" s="34"/>
      <c r="I242" s="34"/>
      <c r="J242" s="34"/>
      <c r="K242" s="34"/>
      <c r="L242" s="34"/>
      <c r="M242" s="34"/>
    </row>
    <row r="243" spans="1:13" x14ac:dyDescent="0.2">
      <c r="A243" s="13"/>
      <c r="B243" s="13"/>
      <c r="C243" s="38"/>
      <c r="D243" s="13"/>
      <c r="E243" s="34"/>
      <c r="F243" s="34"/>
      <c r="G243" s="34"/>
      <c r="H243" s="34"/>
      <c r="I243" s="34"/>
      <c r="J243" s="34"/>
      <c r="K243" s="34"/>
      <c r="L243" s="34"/>
      <c r="M243" s="34"/>
    </row>
    <row r="244" spans="1:13" x14ac:dyDescent="0.2">
      <c r="A244" s="13"/>
      <c r="B244" s="13"/>
      <c r="C244" s="38"/>
      <c r="D244" s="46"/>
      <c r="E244" s="34"/>
      <c r="F244" s="34"/>
      <c r="G244" s="34"/>
      <c r="H244" s="34"/>
      <c r="I244" s="34"/>
      <c r="J244" s="34"/>
      <c r="K244" s="34"/>
      <c r="L244" s="34"/>
      <c r="M244" s="34"/>
    </row>
    <row r="245" spans="1:13" x14ac:dyDescent="0.2">
      <c r="A245" s="13"/>
      <c r="B245" s="13"/>
      <c r="C245" s="13"/>
      <c r="D245" s="13"/>
      <c r="E245" s="34"/>
      <c r="F245" s="34"/>
      <c r="G245" s="34"/>
      <c r="H245" s="34"/>
      <c r="I245" s="34"/>
      <c r="J245" s="34"/>
      <c r="K245" s="34"/>
      <c r="L245" s="34"/>
      <c r="M245" s="34"/>
    </row>
    <row r="246" spans="1:13" x14ac:dyDescent="0.2">
      <c r="A246" s="13"/>
      <c r="B246" s="13"/>
      <c r="C246" s="13"/>
      <c r="D246" s="45"/>
      <c r="E246" s="34"/>
      <c r="F246" s="34"/>
      <c r="G246" s="34"/>
      <c r="H246" s="34"/>
      <c r="I246" s="34"/>
      <c r="J246" s="34"/>
      <c r="K246" s="34"/>
      <c r="L246" s="34"/>
      <c r="M246" s="34"/>
    </row>
    <row r="247" spans="1:13" x14ac:dyDescent="0.2">
      <c r="A247" s="13"/>
      <c r="B247" s="13"/>
      <c r="C247" s="13"/>
      <c r="D247" s="13"/>
      <c r="E247" s="34"/>
      <c r="F247" s="34"/>
      <c r="G247" s="34"/>
      <c r="H247" s="34"/>
      <c r="I247" s="34"/>
      <c r="J247" s="34"/>
      <c r="K247" s="34"/>
      <c r="L247" s="34"/>
      <c r="M247" s="34"/>
    </row>
    <row r="248" spans="1:13" x14ac:dyDescent="0.2">
      <c r="A248" s="13"/>
      <c r="B248" s="13"/>
      <c r="C248" s="46"/>
      <c r="D248" s="13"/>
      <c r="E248" s="34"/>
      <c r="F248" s="34"/>
      <c r="G248" s="34"/>
      <c r="H248" s="34"/>
      <c r="I248" s="34"/>
      <c r="J248" s="34"/>
      <c r="K248" s="34"/>
      <c r="L248" s="34"/>
      <c r="M248" s="34"/>
    </row>
    <row r="249" spans="1:13" x14ac:dyDescent="0.2">
      <c r="A249" s="13"/>
      <c r="B249" s="13"/>
      <c r="C249" s="13"/>
      <c r="D249" s="13"/>
      <c r="E249" s="34"/>
      <c r="F249" s="34"/>
      <c r="G249" s="34"/>
      <c r="H249" s="34"/>
      <c r="I249" s="34"/>
      <c r="J249" s="34"/>
      <c r="K249" s="34"/>
      <c r="L249" s="34"/>
      <c r="M249" s="34"/>
    </row>
    <row r="250" spans="1:13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</sheetData>
  <mergeCells count="102">
    <mergeCell ref="B114:D114"/>
    <mergeCell ref="I156:J156"/>
    <mergeCell ref="I197:J197"/>
    <mergeCell ref="D111:E111"/>
    <mergeCell ref="F111:G111"/>
    <mergeCell ref="I111:J111"/>
    <mergeCell ref="D112:E112"/>
    <mergeCell ref="F112:G112"/>
    <mergeCell ref="I112:J112"/>
    <mergeCell ref="D109:E109"/>
    <mergeCell ref="F109:G109"/>
    <mergeCell ref="I109:J109"/>
    <mergeCell ref="D110:E110"/>
    <mergeCell ref="F110:G110"/>
    <mergeCell ref="I110:J110"/>
    <mergeCell ref="A79:E79"/>
    <mergeCell ref="A81:E81"/>
    <mergeCell ref="A105:J105"/>
    <mergeCell ref="G107:J107"/>
    <mergeCell ref="A108:A109"/>
    <mergeCell ref="B108:B109"/>
    <mergeCell ref="C108:C109"/>
    <mergeCell ref="D108:E108"/>
    <mergeCell ref="F108:G108"/>
    <mergeCell ref="I108:J108"/>
    <mergeCell ref="O59:O60"/>
    <mergeCell ref="A61:A62"/>
    <mergeCell ref="B61:B62"/>
    <mergeCell ref="C61:E62"/>
    <mergeCell ref="F61:H62"/>
    <mergeCell ref="I61:I62"/>
    <mergeCell ref="L57:N58"/>
    <mergeCell ref="O57:O58"/>
    <mergeCell ref="A59:A60"/>
    <mergeCell ref="B59:B60"/>
    <mergeCell ref="C59:E60"/>
    <mergeCell ref="F59:H60"/>
    <mergeCell ref="I59:I60"/>
    <mergeCell ref="J59:J60"/>
    <mergeCell ref="K59:K60"/>
    <mergeCell ref="L59:N60"/>
    <mergeCell ref="K55:K56"/>
    <mergeCell ref="L55:N56"/>
    <mergeCell ref="O55:O56"/>
    <mergeCell ref="A57:A58"/>
    <mergeCell ref="B57:B58"/>
    <mergeCell ref="C57:E58"/>
    <mergeCell ref="F57:H58"/>
    <mergeCell ref="I57:I58"/>
    <mergeCell ref="J57:J58"/>
    <mergeCell ref="K57:K58"/>
    <mergeCell ref="A55:A56"/>
    <mergeCell ref="B55:B56"/>
    <mergeCell ref="C55:E56"/>
    <mergeCell ref="F55:H56"/>
    <mergeCell ref="I55:I56"/>
    <mergeCell ref="J55:J56"/>
    <mergeCell ref="J50:O50"/>
    <mergeCell ref="B51:I51"/>
    <mergeCell ref="A53:A54"/>
    <mergeCell ref="C53:I53"/>
    <mergeCell ref="J53:J54"/>
    <mergeCell ref="L53:O53"/>
    <mergeCell ref="C54:E54"/>
    <mergeCell ref="F54:H54"/>
    <mergeCell ref="L54:N54"/>
    <mergeCell ref="A27:A28"/>
    <mergeCell ref="B27:B28"/>
    <mergeCell ref="D27:I27"/>
    <mergeCell ref="D28:I28"/>
    <mergeCell ref="A30:I30"/>
    <mergeCell ref="A50:I50"/>
    <mergeCell ref="A25:A26"/>
    <mergeCell ref="B25:B26"/>
    <mergeCell ref="C25:D26"/>
    <mergeCell ref="E25:F26"/>
    <mergeCell ref="G25:G26"/>
    <mergeCell ref="I25:I26"/>
    <mergeCell ref="A23:A24"/>
    <mergeCell ref="B23:B24"/>
    <mergeCell ref="C23:D24"/>
    <mergeCell ref="E23:F24"/>
    <mergeCell ref="G23:G24"/>
    <mergeCell ref="I23:I24"/>
    <mergeCell ref="A21:A22"/>
    <mergeCell ref="B21:B22"/>
    <mergeCell ref="C21:D22"/>
    <mergeCell ref="E21:F22"/>
    <mergeCell ref="G21:G22"/>
    <mergeCell ref="I21:I22"/>
    <mergeCell ref="A19:A20"/>
    <mergeCell ref="B19:B20"/>
    <mergeCell ref="C19:D20"/>
    <mergeCell ref="E19:F20"/>
    <mergeCell ref="G19:G20"/>
    <mergeCell ref="I19:I20"/>
    <mergeCell ref="A13:I13"/>
    <mergeCell ref="C16:I16"/>
    <mergeCell ref="C17:I17"/>
    <mergeCell ref="C18:D18"/>
    <mergeCell ref="E18:F18"/>
    <mergeCell ref="G18:H18"/>
  </mergeCells>
  <printOptions horizontalCentered="1"/>
  <pageMargins left="0.78740157480314965" right="0.39370078740157483" top="0.98425196850393704" bottom="0.98425196850393704" header="0.51181102362204722" footer="0.51181102362204722"/>
  <pageSetup paperSize="9" scale="55" orientation="portrait" verticalDpi="1200" r:id="rId1"/>
  <headerFooter alignWithMargins="0"/>
  <rowBreaks count="3" manualBreakCount="3">
    <brk id="34" max="31" man="1"/>
    <brk id="69" max="31" man="1"/>
    <brk id="93" max="31" man="1"/>
  </rowBreaks>
  <colBreaks count="1" manualBreakCount="1">
    <brk id="10" max="1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Цены на дрова население </vt:lpstr>
      <vt:lpstr>Лист1</vt:lpstr>
      <vt:lpstr>'Цены на дрова население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2025-09-29T11:47:57Z</dcterms:modified>
</cp:coreProperties>
</file>